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80" yWindow="90" windowWidth="11265" windowHeight="8400" activeTab="3"/>
  </bookViews>
  <sheets>
    <sheet name="1 priedas" sheetId="21" r:id="rId1"/>
    <sheet name="2 priedas " sheetId="14" r:id="rId2"/>
    <sheet name="5-išl.pagal programas " sheetId="15" state="hidden" r:id="rId3"/>
    <sheet name="3 priedas" sheetId="20" r:id="rId4"/>
  </sheets>
  <definedNames>
    <definedName name="_xlnm.Print_Titles" localSheetId="1">'2 priedas '!$8:$10</definedName>
    <definedName name="_xlnm.Print_Titles" localSheetId="3">'3 priedas'!$7:$9</definedName>
    <definedName name="_xlnm.Print_Titles" localSheetId="2">'5-išl.pagal programas '!#REF!</definedName>
  </definedNames>
  <calcPr calcId="145621"/>
  <fileRecoveryPr autoRecover="0"/>
</workbook>
</file>

<file path=xl/calcChain.xml><?xml version="1.0" encoding="utf-8"?>
<calcChain xmlns="http://schemas.openxmlformats.org/spreadsheetml/2006/main">
  <c r="D58" i="21" l="1"/>
  <c r="D54" i="21"/>
  <c r="D52" i="21"/>
  <c r="D47" i="21"/>
  <c r="D43" i="21"/>
  <c r="D42" i="21" s="1"/>
  <c r="D34" i="21" s="1"/>
  <c r="D39" i="21"/>
  <c r="D32" i="21"/>
  <c r="D27" i="21"/>
  <c r="D26" i="21"/>
  <c r="D23" i="21"/>
  <c r="D22" i="21" s="1"/>
  <c r="D35" i="21"/>
  <c r="D20" i="21"/>
  <c r="D16" i="21"/>
  <c r="D14" i="21"/>
  <c r="D13" i="21" s="1"/>
  <c r="D57" i="21" s="1"/>
  <c r="D61" i="21" s="1"/>
  <c r="F201" i="20"/>
  <c r="V10" i="20"/>
  <c r="F178" i="20"/>
  <c r="L14" i="20"/>
  <c r="M14" i="20"/>
  <c r="D175" i="20"/>
  <c r="E175" i="20"/>
  <c r="F175" i="20"/>
  <c r="D158" i="20"/>
  <c r="E158" i="20"/>
  <c r="F158" i="20"/>
  <c r="D157" i="20"/>
  <c r="E157" i="20"/>
  <c r="F114" i="20"/>
  <c r="E113" i="20"/>
  <c r="E114" i="20"/>
  <c r="E116" i="20"/>
  <c r="E117" i="20"/>
  <c r="E118" i="20"/>
  <c r="E119" i="20"/>
  <c r="E120" i="20"/>
  <c r="E121" i="20"/>
  <c r="E122" i="20"/>
  <c r="E123" i="20"/>
  <c r="E124" i="20"/>
  <c r="E125" i="20"/>
  <c r="E127" i="20"/>
  <c r="E128" i="20"/>
  <c r="E129" i="20"/>
  <c r="E112" i="20"/>
  <c r="D98" i="20"/>
  <c r="D99" i="20"/>
  <c r="D100" i="20"/>
  <c r="D101" i="20"/>
  <c r="D102" i="20"/>
  <c r="D103" i="20"/>
  <c r="D105" i="20"/>
  <c r="D106" i="20"/>
  <c r="D107" i="20"/>
  <c r="D108" i="20"/>
  <c r="D109" i="20"/>
  <c r="D110" i="20"/>
  <c r="D111" i="20"/>
  <c r="D112" i="20"/>
  <c r="D113" i="20"/>
  <c r="D114" i="20"/>
  <c r="D115" i="20"/>
  <c r="D116" i="20"/>
  <c r="D117" i="20"/>
  <c r="D118" i="20"/>
  <c r="D119" i="20"/>
  <c r="D120" i="20"/>
  <c r="D121" i="20"/>
  <c r="D122" i="20"/>
  <c r="D123" i="20"/>
  <c r="D124" i="20"/>
  <c r="D125" i="20"/>
  <c r="D126" i="20"/>
  <c r="D127" i="20"/>
  <c r="D128" i="20"/>
  <c r="D129" i="20"/>
  <c r="D97" i="20"/>
  <c r="E46" i="20"/>
  <c r="E57" i="20"/>
  <c r="E58" i="20"/>
  <c r="E59" i="20"/>
  <c r="E60" i="20"/>
  <c r="E61" i="20"/>
  <c r="E62" i="20"/>
  <c r="E63" i="20"/>
  <c r="E64" i="20"/>
  <c r="E65" i="20"/>
  <c r="E66" i="20"/>
  <c r="E67" i="20"/>
  <c r="E68" i="20"/>
  <c r="E69" i="20"/>
  <c r="E70" i="20"/>
  <c r="E71" i="20"/>
  <c r="E72" i="20"/>
  <c r="E73" i="20"/>
  <c r="E74" i="20"/>
  <c r="E75" i="20"/>
  <c r="E76" i="20"/>
  <c r="E77" i="20"/>
  <c r="E78" i="20"/>
  <c r="E79" i="20"/>
  <c r="E80" i="20"/>
  <c r="E81" i="20"/>
  <c r="E82" i="20"/>
  <c r="E83" i="20"/>
  <c r="E84" i="20"/>
  <c r="E85" i="20"/>
  <c r="E86" i="20"/>
  <c r="E87" i="20"/>
  <c r="E88" i="20"/>
  <c r="E89" i="20"/>
  <c r="E90" i="20"/>
  <c r="E91" i="20"/>
  <c r="E92" i="20"/>
  <c r="E93" i="20"/>
  <c r="E94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15" i="20"/>
  <c r="E15" i="20"/>
  <c r="F15" i="20"/>
  <c r="J30" i="20"/>
  <c r="N30" i="20"/>
  <c r="N10" i="20"/>
  <c r="K32" i="20"/>
  <c r="K30" i="20"/>
  <c r="Y130" i="20"/>
  <c r="X44" i="20"/>
  <c r="Z14" i="20"/>
  <c r="Z10" i="20"/>
  <c r="Z220" i="20" s="1"/>
  <c r="X14" i="20"/>
  <c r="X10" i="20" s="1"/>
  <c r="W15" i="20"/>
  <c r="W14" i="20" s="1"/>
  <c r="W10" i="20" s="1"/>
  <c r="W175" i="20"/>
  <c r="W158" i="20"/>
  <c r="W157" i="20"/>
  <c r="X130" i="20"/>
  <c r="W116" i="20"/>
  <c r="W114" i="20"/>
  <c r="W113" i="20"/>
  <c r="Z95" i="20"/>
  <c r="Y95" i="20"/>
  <c r="X95" i="20"/>
  <c r="W85" i="20"/>
  <c r="W73" i="20"/>
  <c r="W70" i="20"/>
  <c r="W67" i="20"/>
  <c r="W60" i="20"/>
  <c r="W58" i="20"/>
  <c r="Y44" i="20"/>
  <c r="P82" i="14"/>
  <c r="L82" i="14"/>
  <c r="M84" i="14"/>
  <c r="M82" i="14" s="1"/>
  <c r="H15" i="14"/>
  <c r="H22" i="14"/>
  <c r="H36" i="14"/>
  <c r="H53" i="14"/>
  <c r="H54" i="14"/>
  <c r="H56" i="14"/>
  <c r="H57" i="14"/>
  <c r="H58" i="14"/>
  <c r="H60" i="14"/>
  <c r="H61" i="14"/>
  <c r="H63" i="14"/>
  <c r="H64" i="14"/>
  <c r="H65" i="14"/>
  <c r="H66" i="14"/>
  <c r="H67" i="14"/>
  <c r="H68" i="14"/>
  <c r="H84" i="14"/>
  <c r="H87" i="14"/>
  <c r="H117" i="14"/>
  <c r="H119" i="14"/>
  <c r="H120" i="14"/>
  <c r="H121" i="14"/>
  <c r="H123" i="14"/>
  <c r="H124" i="14"/>
  <c r="H125" i="14"/>
  <c r="H126" i="14"/>
  <c r="H127" i="14"/>
  <c r="H128" i="14"/>
  <c r="H129" i="14"/>
  <c r="H130" i="14"/>
  <c r="H131" i="14"/>
  <c r="H133" i="14"/>
  <c r="H134" i="14"/>
  <c r="H136" i="14"/>
  <c r="H137" i="14"/>
  <c r="H138" i="14"/>
  <c r="H140" i="14"/>
  <c r="H141" i="14"/>
  <c r="H147" i="14"/>
  <c r="H150" i="14"/>
  <c r="H153" i="14"/>
  <c r="H157" i="14"/>
  <c r="H158" i="14"/>
  <c r="H161" i="14"/>
  <c r="H167" i="14"/>
  <c r="G12" i="14"/>
  <c r="G13" i="14"/>
  <c r="G15" i="14"/>
  <c r="G17" i="14"/>
  <c r="G60" i="14"/>
  <c r="G92" i="14"/>
  <c r="G117" i="14"/>
  <c r="G118" i="14"/>
  <c r="G119" i="14"/>
  <c r="G120" i="14"/>
  <c r="G121" i="14"/>
  <c r="G122" i="14"/>
  <c r="G123" i="14"/>
  <c r="G124" i="14"/>
  <c r="G125" i="14"/>
  <c r="G126" i="14"/>
  <c r="G127" i="14"/>
  <c r="G128" i="14"/>
  <c r="G129" i="14"/>
  <c r="G130" i="14"/>
  <c r="G131" i="14"/>
  <c r="G132" i="14"/>
  <c r="G133" i="14"/>
  <c r="G134" i="14"/>
  <c r="G135" i="14"/>
  <c r="G136" i="14"/>
  <c r="G137" i="14"/>
  <c r="G138" i="14"/>
  <c r="G139" i="14"/>
  <c r="G140" i="14"/>
  <c r="G141" i="14"/>
  <c r="G142" i="14"/>
  <c r="G143" i="14"/>
  <c r="G144" i="14"/>
  <c r="G145" i="14"/>
  <c r="G146" i="14"/>
  <c r="G147" i="14"/>
  <c r="G148" i="14"/>
  <c r="G149" i="14"/>
  <c r="G150" i="14"/>
  <c r="G151" i="14"/>
  <c r="G152" i="14"/>
  <c r="G153" i="14"/>
  <c r="G154" i="14"/>
  <c r="G155" i="14"/>
  <c r="G156" i="14"/>
  <c r="G157" i="14"/>
  <c r="G158" i="14"/>
  <c r="G159" i="14"/>
  <c r="G160" i="14"/>
  <c r="G161" i="14"/>
  <c r="G162" i="14"/>
  <c r="G163" i="14"/>
  <c r="G164" i="14"/>
  <c r="G165" i="14"/>
  <c r="G166" i="14"/>
  <c r="G167" i="14"/>
  <c r="G168" i="14"/>
  <c r="F12" i="14"/>
  <c r="F13" i="14"/>
  <c r="F15" i="14"/>
  <c r="F16" i="14"/>
  <c r="F17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7" i="14"/>
  <c r="F38" i="14"/>
  <c r="F39" i="14"/>
  <c r="F40" i="14"/>
  <c r="F41" i="14"/>
  <c r="F42" i="14"/>
  <c r="F43" i="14"/>
  <c r="F44" i="14"/>
  <c r="F46" i="14"/>
  <c r="F47" i="14"/>
  <c r="F48" i="14"/>
  <c r="F49" i="14"/>
  <c r="F50" i="14"/>
  <c r="F51" i="14"/>
  <c r="F52" i="14"/>
  <c r="F56" i="14"/>
  <c r="F59" i="14"/>
  <c r="F60" i="14"/>
  <c r="F61" i="14"/>
  <c r="F62" i="14"/>
  <c r="F63" i="14"/>
  <c r="F64" i="14"/>
  <c r="F65" i="14"/>
  <c r="F66" i="14"/>
  <c r="F70" i="14"/>
  <c r="F71" i="14"/>
  <c r="F72" i="14"/>
  <c r="F73" i="14"/>
  <c r="F75" i="14"/>
  <c r="F76" i="14"/>
  <c r="F77" i="14"/>
  <c r="F78" i="14"/>
  <c r="F79" i="14"/>
  <c r="F80" i="14"/>
  <c r="F81" i="14"/>
  <c r="F83" i="14"/>
  <c r="F84" i="14"/>
  <c r="F86" i="14"/>
  <c r="F88" i="14"/>
  <c r="F89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05" i="14"/>
  <c r="F106" i="14"/>
  <c r="F107" i="14"/>
  <c r="F108" i="14"/>
  <c r="F110" i="14"/>
  <c r="F111" i="14"/>
  <c r="F112" i="14"/>
  <c r="F113" i="14"/>
  <c r="F114" i="14"/>
  <c r="F115" i="14"/>
  <c r="F116" i="14"/>
  <c r="F117" i="14"/>
  <c r="F118" i="14"/>
  <c r="F119" i="14"/>
  <c r="F120" i="14"/>
  <c r="F121" i="14"/>
  <c r="F122" i="14"/>
  <c r="F123" i="14"/>
  <c r="F124" i="14"/>
  <c r="F125" i="14"/>
  <c r="F126" i="14"/>
  <c r="F127" i="14"/>
  <c r="F128" i="14"/>
  <c r="F129" i="14"/>
  <c r="F130" i="14"/>
  <c r="F131" i="14"/>
  <c r="F132" i="14"/>
  <c r="F133" i="14"/>
  <c r="F134" i="14"/>
  <c r="F135" i="14"/>
  <c r="F136" i="14"/>
  <c r="F137" i="14"/>
  <c r="F138" i="14"/>
  <c r="F139" i="14"/>
  <c r="F140" i="14"/>
  <c r="F141" i="14"/>
  <c r="F142" i="14"/>
  <c r="F143" i="14"/>
  <c r="F144" i="14"/>
  <c r="F145" i="14"/>
  <c r="F146" i="14"/>
  <c r="F147" i="14"/>
  <c r="F148" i="14"/>
  <c r="F149" i="14"/>
  <c r="F150" i="14"/>
  <c r="F151" i="14"/>
  <c r="F152" i="14"/>
  <c r="F153" i="14"/>
  <c r="F154" i="14"/>
  <c r="F155" i="14"/>
  <c r="F156" i="14"/>
  <c r="F157" i="14"/>
  <c r="F158" i="14"/>
  <c r="F159" i="14"/>
  <c r="F160" i="14"/>
  <c r="F161" i="14"/>
  <c r="F162" i="14"/>
  <c r="F163" i="14"/>
  <c r="F164" i="14"/>
  <c r="F165" i="14"/>
  <c r="F166" i="14"/>
  <c r="F167" i="14"/>
  <c r="F168" i="14"/>
  <c r="AA169" i="14"/>
  <c r="AB14" i="14"/>
  <c r="AB169" i="14"/>
  <c r="Z14" i="14"/>
  <c r="Y15" i="14"/>
  <c r="Y14" i="14" s="1"/>
  <c r="Y165" i="14"/>
  <c r="Y153" i="14"/>
  <c r="Y150" i="14"/>
  <c r="Y147" i="14"/>
  <c r="Y140" i="14"/>
  <c r="Y138" i="14"/>
  <c r="Y126" i="14"/>
  <c r="Y124" i="14"/>
  <c r="Y123" i="14"/>
  <c r="Y122" i="14"/>
  <c r="Y120" i="14"/>
  <c r="Y119" i="14"/>
  <c r="Z169" i="14"/>
  <c r="M173" i="20"/>
  <c r="E173" i="20" s="1"/>
  <c r="N173" i="20"/>
  <c r="F173" i="20" s="1"/>
  <c r="I176" i="20"/>
  <c r="J14" i="20"/>
  <c r="F14" i="20"/>
  <c r="J44" i="20"/>
  <c r="J177" i="20"/>
  <c r="J176" i="20" s="1"/>
  <c r="J95" i="20"/>
  <c r="J69" i="14"/>
  <c r="F69" i="14"/>
  <c r="I73" i="14"/>
  <c r="E73" i="14"/>
  <c r="V176" i="20"/>
  <c r="W169" i="14"/>
  <c r="X169" i="14"/>
  <c r="R169" i="14"/>
  <c r="S169" i="14"/>
  <c r="T169" i="14"/>
  <c r="M168" i="14"/>
  <c r="I167" i="14"/>
  <c r="M167" i="14"/>
  <c r="U166" i="14"/>
  <c r="Q166" i="14"/>
  <c r="M166" i="14"/>
  <c r="I166" i="14"/>
  <c r="E166" i="14" s="1"/>
  <c r="U165" i="14"/>
  <c r="M165" i="14"/>
  <c r="I165" i="14"/>
  <c r="E165" i="14" s="1"/>
  <c r="U164" i="14"/>
  <c r="Q164" i="14"/>
  <c r="M164" i="14"/>
  <c r="I164" i="14"/>
  <c r="E164" i="14"/>
  <c r="U163" i="14"/>
  <c r="Q163" i="14"/>
  <c r="M163" i="14"/>
  <c r="I163" i="14"/>
  <c r="E163" i="14" s="1"/>
  <c r="U162" i="14"/>
  <c r="Q162" i="14"/>
  <c r="M162" i="14"/>
  <c r="I162" i="14"/>
  <c r="E162" i="14"/>
  <c r="U161" i="14"/>
  <c r="Q161" i="14"/>
  <c r="M161" i="14"/>
  <c r="I161" i="14"/>
  <c r="E161" i="14" s="1"/>
  <c r="U160" i="14"/>
  <c r="Q160" i="14"/>
  <c r="M160" i="14"/>
  <c r="I160" i="14"/>
  <c r="E160" i="14"/>
  <c r="U159" i="14"/>
  <c r="I159" i="14"/>
  <c r="E159" i="14" s="1"/>
  <c r="U158" i="14"/>
  <c r="Q158" i="14"/>
  <c r="I158" i="14"/>
  <c r="E158" i="14" s="1"/>
  <c r="U157" i="14"/>
  <c r="Q157" i="14"/>
  <c r="M157" i="14"/>
  <c r="I157" i="14"/>
  <c r="E157" i="14"/>
  <c r="U156" i="14"/>
  <c r="I156" i="14"/>
  <c r="E156" i="14" s="1"/>
  <c r="U155" i="14"/>
  <c r="Q155" i="14"/>
  <c r="M155" i="14"/>
  <c r="I155" i="14"/>
  <c r="E155" i="14"/>
  <c r="U154" i="14"/>
  <c r="Q154" i="14"/>
  <c r="M154" i="14"/>
  <c r="I154" i="14"/>
  <c r="E154" i="14" s="1"/>
  <c r="U153" i="14"/>
  <c r="Q153" i="14"/>
  <c r="M153" i="14"/>
  <c r="I153" i="14"/>
  <c r="E153" i="14"/>
  <c r="U152" i="14"/>
  <c r="I152" i="14"/>
  <c r="E152" i="14" s="1"/>
  <c r="U151" i="14"/>
  <c r="Q151" i="14"/>
  <c r="M151" i="14"/>
  <c r="I151" i="14"/>
  <c r="E151" i="14"/>
  <c r="U150" i="14"/>
  <c r="Q150" i="14"/>
  <c r="M150" i="14"/>
  <c r="I150" i="14"/>
  <c r="E150" i="14" s="1"/>
  <c r="Q149" i="14"/>
  <c r="M149" i="14"/>
  <c r="E149" i="14"/>
  <c r="Q148" i="14"/>
  <c r="M148" i="14"/>
  <c r="I148" i="14"/>
  <c r="E148" i="14"/>
  <c r="U147" i="14"/>
  <c r="Q147" i="14"/>
  <c r="M147" i="14"/>
  <c r="I147" i="14"/>
  <c r="E147" i="14" s="1"/>
  <c r="Q146" i="14"/>
  <c r="M146" i="14"/>
  <c r="E146" i="14"/>
  <c r="Q145" i="14"/>
  <c r="M145" i="14"/>
  <c r="I145" i="14"/>
  <c r="E145" i="14"/>
  <c r="U144" i="14"/>
  <c r="Q144" i="14"/>
  <c r="M144" i="14"/>
  <c r="I144" i="14"/>
  <c r="E144" i="14" s="1"/>
  <c r="U143" i="14"/>
  <c r="Q143" i="14"/>
  <c r="M143" i="14"/>
  <c r="I143" i="14"/>
  <c r="E143" i="14"/>
  <c r="U142" i="14"/>
  <c r="Q142" i="14"/>
  <c r="M142" i="14"/>
  <c r="I142" i="14"/>
  <c r="E142" i="14" s="1"/>
  <c r="U141" i="14"/>
  <c r="Q141" i="14"/>
  <c r="M141" i="14"/>
  <c r="I141" i="14"/>
  <c r="E141" i="14"/>
  <c r="U140" i="14"/>
  <c r="Q140" i="14"/>
  <c r="M140" i="14"/>
  <c r="I140" i="14"/>
  <c r="E140" i="14" s="1"/>
  <c r="U139" i="14"/>
  <c r="Q139" i="14"/>
  <c r="M139" i="14"/>
  <c r="I139" i="14"/>
  <c r="E139" i="14"/>
  <c r="U138" i="14"/>
  <c r="Q138" i="14"/>
  <c r="M138" i="14"/>
  <c r="I138" i="14"/>
  <c r="E138" i="14" s="1"/>
  <c r="U137" i="14"/>
  <c r="Q137" i="14"/>
  <c r="M137" i="14"/>
  <c r="I137" i="14"/>
  <c r="E137" i="14"/>
  <c r="U136" i="14"/>
  <c r="M136" i="14"/>
  <c r="I136" i="14"/>
  <c r="E136" i="14"/>
  <c r="M135" i="14"/>
  <c r="I135" i="14"/>
  <c r="E135" i="14" s="1"/>
  <c r="U134" i="14"/>
  <c r="M134" i="14"/>
  <c r="I134" i="14"/>
  <c r="E134" i="14" s="1"/>
  <c r="U133" i="14"/>
  <c r="M133" i="14"/>
  <c r="I133" i="14"/>
  <c r="E133" i="14" s="1"/>
  <c r="U132" i="14"/>
  <c r="M132" i="14"/>
  <c r="I132" i="14"/>
  <c r="E132" i="14" s="1"/>
  <c r="U131" i="14"/>
  <c r="M131" i="14"/>
  <c r="I131" i="14"/>
  <c r="E131" i="14" s="1"/>
  <c r="M130" i="14"/>
  <c r="I130" i="14"/>
  <c r="E130" i="14"/>
  <c r="U129" i="14"/>
  <c r="M129" i="14"/>
  <c r="I129" i="14"/>
  <c r="E129" i="14"/>
  <c r="U128" i="14"/>
  <c r="M128" i="14"/>
  <c r="I128" i="14"/>
  <c r="E128" i="14"/>
  <c r="U127" i="14"/>
  <c r="M127" i="14"/>
  <c r="I127" i="14"/>
  <c r="E127" i="14"/>
  <c r="M126" i="14"/>
  <c r="I124" i="14"/>
  <c r="M122" i="14"/>
  <c r="U122" i="14"/>
  <c r="Q121" i="14"/>
  <c r="M120" i="14"/>
  <c r="M119" i="14"/>
  <c r="U118" i="14"/>
  <c r="M117" i="14"/>
  <c r="N90" i="14"/>
  <c r="M90" i="14"/>
  <c r="M105" i="14"/>
  <c r="J90" i="14"/>
  <c r="F90" i="14" s="1"/>
  <c r="O90" i="14"/>
  <c r="G90" i="14" s="1"/>
  <c r="I103" i="14"/>
  <c r="E103" i="14" s="1"/>
  <c r="M102" i="14"/>
  <c r="I102" i="14"/>
  <c r="E102" i="14"/>
  <c r="I101" i="14"/>
  <c r="E101" i="14"/>
  <c r="I104" i="14"/>
  <c r="E104" i="14"/>
  <c r="I108" i="14"/>
  <c r="E108" i="14"/>
  <c r="I107" i="14"/>
  <c r="E107" i="14"/>
  <c r="I106" i="14"/>
  <c r="E106" i="14"/>
  <c r="I105" i="14"/>
  <c r="E105" i="14"/>
  <c r="I117" i="14"/>
  <c r="E117" i="14"/>
  <c r="N85" i="14"/>
  <c r="M89" i="14"/>
  <c r="E89" i="14" s="1"/>
  <c r="J85" i="14"/>
  <c r="F85" i="14" s="1"/>
  <c r="M63" i="14"/>
  <c r="E63" i="14"/>
  <c r="O55" i="14"/>
  <c r="G55" i="14"/>
  <c r="P55" i="14"/>
  <c r="N55" i="14"/>
  <c r="L55" i="14"/>
  <c r="H55" i="14" s="1"/>
  <c r="J55" i="14"/>
  <c r="F55" i="14" s="1"/>
  <c r="M68" i="14"/>
  <c r="E68" i="14" s="1"/>
  <c r="M67" i="14"/>
  <c r="E67" i="14" s="1"/>
  <c r="I66" i="14"/>
  <c r="E66" i="14" s="1"/>
  <c r="M65" i="14"/>
  <c r="E65" i="14" s="1"/>
  <c r="I64" i="14"/>
  <c r="E64" i="14" s="1"/>
  <c r="L45" i="14"/>
  <c r="H45" i="14" s="1"/>
  <c r="P45" i="14"/>
  <c r="J45" i="14"/>
  <c r="M54" i="14"/>
  <c r="E54" i="14"/>
  <c r="L18" i="14"/>
  <c r="H18" i="14"/>
  <c r="O18" i="14"/>
  <c r="G18" i="14"/>
  <c r="N18" i="14"/>
  <c r="J18" i="14"/>
  <c r="F18" i="14" s="1"/>
  <c r="M44" i="14"/>
  <c r="E44" i="14" s="1"/>
  <c r="M43" i="14"/>
  <c r="E43" i="14" s="1"/>
  <c r="M42" i="14"/>
  <c r="E42" i="14" s="1"/>
  <c r="M41" i="14"/>
  <c r="E41" i="14" s="1"/>
  <c r="M40" i="14"/>
  <c r="E40" i="14" s="1"/>
  <c r="M39" i="14"/>
  <c r="E39" i="14" s="1"/>
  <c r="M38" i="14"/>
  <c r="E38" i="14" s="1"/>
  <c r="M37" i="14"/>
  <c r="E37" i="14" s="1"/>
  <c r="I36" i="14"/>
  <c r="E36" i="14" s="1"/>
  <c r="L14" i="14"/>
  <c r="H14" i="14" s="1"/>
  <c r="I44" i="20"/>
  <c r="H45" i="20"/>
  <c r="H44" i="20"/>
  <c r="H96" i="20"/>
  <c r="G56" i="20"/>
  <c r="C56" i="20" s="1"/>
  <c r="L96" i="20"/>
  <c r="L95" i="20" s="1"/>
  <c r="K100" i="20"/>
  <c r="K97" i="20"/>
  <c r="G103" i="20"/>
  <c r="C103" i="20" s="1"/>
  <c r="G102" i="20"/>
  <c r="C102" i="20" s="1"/>
  <c r="G101" i="20"/>
  <c r="C101" i="20" s="1"/>
  <c r="G100" i="20"/>
  <c r="G99" i="20"/>
  <c r="C99" i="20"/>
  <c r="F203" i="20"/>
  <c r="F200" i="20"/>
  <c r="F198" i="20"/>
  <c r="F197" i="20"/>
  <c r="F196" i="20"/>
  <c r="F195" i="20"/>
  <c r="F35" i="20"/>
  <c r="F194" i="20"/>
  <c r="H28" i="20"/>
  <c r="L177" i="20"/>
  <c r="L176" i="20" s="1"/>
  <c r="N177" i="20"/>
  <c r="H177" i="20"/>
  <c r="D177" i="20"/>
  <c r="F188" i="20"/>
  <c r="K188" i="20"/>
  <c r="C188" i="20" s="1"/>
  <c r="D187" i="20"/>
  <c r="F187" i="20"/>
  <c r="G187" i="20"/>
  <c r="C187" i="20" s="1"/>
  <c r="F189" i="20"/>
  <c r="K189" i="20"/>
  <c r="C189" i="20"/>
  <c r="F186" i="20"/>
  <c r="F185" i="20"/>
  <c r="K186" i="20"/>
  <c r="C186" i="20"/>
  <c r="F179" i="20"/>
  <c r="F180" i="20"/>
  <c r="G185" i="20"/>
  <c r="C185" i="20"/>
  <c r="D184" i="20"/>
  <c r="F184" i="20"/>
  <c r="K184" i="20"/>
  <c r="C184" i="20"/>
  <c r="F181" i="20"/>
  <c r="E174" i="20"/>
  <c r="F174" i="20"/>
  <c r="L207" i="20"/>
  <c r="D211" i="20"/>
  <c r="K211" i="20"/>
  <c r="C211" i="20" s="1"/>
  <c r="F135" i="20"/>
  <c r="F148" i="20"/>
  <c r="L131" i="20"/>
  <c r="L130" i="20" s="1"/>
  <c r="D156" i="20"/>
  <c r="K156" i="20"/>
  <c r="C156" i="20"/>
  <c r="D155" i="20"/>
  <c r="K155" i="20"/>
  <c r="C155" i="20" s="1"/>
  <c r="D154" i="20"/>
  <c r="K154" i="20"/>
  <c r="C154" i="20"/>
  <c r="D153" i="20"/>
  <c r="K153" i="20"/>
  <c r="C153" i="20" s="1"/>
  <c r="K152" i="20"/>
  <c r="C152" i="20" s="1"/>
  <c r="D152" i="20"/>
  <c r="K151" i="20"/>
  <c r="C151" i="20"/>
  <c r="D151" i="20"/>
  <c r="D150" i="20"/>
  <c r="K150" i="20"/>
  <c r="C150" i="20"/>
  <c r="D149" i="20"/>
  <c r="K149" i="20"/>
  <c r="C149" i="20" s="1"/>
  <c r="J131" i="20"/>
  <c r="J130" i="20" s="1"/>
  <c r="H131" i="20"/>
  <c r="G148" i="20"/>
  <c r="C148" i="20"/>
  <c r="K75" i="20"/>
  <c r="H24" i="20"/>
  <c r="D27" i="20"/>
  <c r="G27" i="20"/>
  <c r="C27" i="20"/>
  <c r="N216" i="20"/>
  <c r="F216" i="20"/>
  <c r="F219" i="20"/>
  <c r="K219" i="20"/>
  <c r="C219" i="20" s="1"/>
  <c r="H216" i="20"/>
  <c r="D216" i="20" s="1"/>
  <c r="N95" i="20"/>
  <c r="F89" i="20"/>
  <c r="K112" i="20"/>
  <c r="K113" i="20"/>
  <c r="F116" i="20"/>
  <c r="F33" i="20"/>
  <c r="G118" i="20"/>
  <c r="C118" i="20" s="1"/>
  <c r="F117" i="20"/>
  <c r="K62" i="20"/>
  <c r="F61" i="20"/>
  <c r="G61" i="20"/>
  <c r="G60" i="20"/>
  <c r="K84" i="20"/>
  <c r="K83" i="20"/>
  <c r="K82" i="20"/>
  <c r="K85" i="20"/>
  <c r="F87" i="20"/>
  <c r="K87" i="20"/>
  <c r="G87" i="20"/>
  <c r="K88" i="20"/>
  <c r="K64" i="20"/>
  <c r="K86" i="20"/>
  <c r="F58" i="20"/>
  <c r="G58" i="20"/>
  <c r="F77" i="20"/>
  <c r="F78" i="20"/>
  <c r="S78" i="20"/>
  <c r="K58" i="20"/>
  <c r="K59" i="20"/>
  <c r="F57" i="20"/>
  <c r="G57" i="20"/>
  <c r="K57" i="20"/>
  <c r="F81" i="20"/>
  <c r="O81" i="20"/>
  <c r="O69" i="20"/>
  <c r="K69" i="20"/>
  <c r="O68" i="20"/>
  <c r="G68" i="20"/>
  <c r="K68" i="20"/>
  <c r="G67" i="20"/>
  <c r="I118" i="14"/>
  <c r="K80" i="20"/>
  <c r="K77" i="20"/>
  <c r="K74" i="20"/>
  <c r="K73" i="20"/>
  <c r="K71" i="20"/>
  <c r="K70" i="20"/>
  <c r="K67" i="20"/>
  <c r="K65" i="20"/>
  <c r="K63" i="20"/>
  <c r="K61" i="20"/>
  <c r="K60" i="20"/>
  <c r="M45" i="20"/>
  <c r="M44" i="20" s="1"/>
  <c r="I84" i="14"/>
  <c r="E84" i="14" s="1"/>
  <c r="L45" i="20"/>
  <c r="L44" i="20" s="1"/>
  <c r="J20" i="20"/>
  <c r="F20" i="20" s="1"/>
  <c r="H20" i="20"/>
  <c r="G22" i="20"/>
  <c r="C22" i="20"/>
  <c r="F22" i="20"/>
  <c r="I53" i="14"/>
  <c r="E53" i="14" s="1"/>
  <c r="D174" i="20"/>
  <c r="L173" i="20"/>
  <c r="D173" i="20"/>
  <c r="K174" i="20"/>
  <c r="C174" i="20"/>
  <c r="G55" i="20"/>
  <c r="C55" i="20"/>
  <c r="H14" i="20"/>
  <c r="H104" i="20"/>
  <c r="D104" i="20" s="1"/>
  <c r="I130" i="20"/>
  <c r="T95" i="20"/>
  <c r="U95" i="20"/>
  <c r="V95" i="20"/>
  <c r="I95" i="20"/>
  <c r="D183" i="20"/>
  <c r="T130" i="20"/>
  <c r="S158" i="20"/>
  <c r="N207" i="20"/>
  <c r="N205" i="20" s="1"/>
  <c r="N204" i="20" s="1"/>
  <c r="K209" i="20"/>
  <c r="C209" i="20"/>
  <c r="F209" i="20"/>
  <c r="G180" i="20"/>
  <c r="C180" i="20" s="1"/>
  <c r="K179" i="20"/>
  <c r="C179" i="20" s="1"/>
  <c r="M131" i="20"/>
  <c r="E146" i="20"/>
  <c r="K146" i="20"/>
  <c r="D147" i="20"/>
  <c r="G147" i="20"/>
  <c r="C147" i="20" s="1"/>
  <c r="K114" i="20"/>
  <c r="J82" i="14"/>
  <c r="F82" i="14"/>
  <c r="P85" i="14"/>
  <c r="P169" i="14" s="1"/>
  <c r="H85" i="14"/>
  <c r="M87" i="14"/>
  <c r="E87" i="14" s="1"/>
  <c r="M57" i="14"/>
  <c r="E57" i="14" s="1"/>
  <c r="M34" i="14"/>
  <c r="K14" i="14"/>
  <c r="G98" i="20"/>
  <c r="C98" i="20"/>
  <c r="G97" i="20"/>
  <c r="C97" i="20"/>
  <c r="G111" i="20"/>
  <c r="C111" i="20"/>
  <c r="G110" i="20"/>
  <c r="C110" i="20"/>
  <c r="G109" i="20"/>
  <c r="C109" i="20"/>
  <c r="G108" i="20"/>
  <c r="C108" i="20"/>
  <c r="G107" i="20"/>
  <c r="C107" i="20"/>
  <c r="G106" i="20"/>
  <c r="C106" i="20"/>
  <c r="G105" i="20"/>
  <c r="C105" i="20"/>
  <c r="G32" i="20"/>
  <c r="C32" i="20"/>
  <c r="D32" i="20"/>
  <c r="G31" i="20"/>
  <c r="C31" i="20" s="1"/>
  <c r="D31" i="20"/>
  <c r="H30" i="20"/>
  <c r="D30" i="20"/>
  <c r="K158" i="20"/>
  <c r="G158" i="20"/>
  <c r="C158" i="20" s="1"/>
  <c r="H207" i="20"/>
  <c r="G207" i="20" s="1"/>
  <c r="H190" i="20"/>
  <c r="D190" i="20" s="1"/>
  <c r="S194" i="20"/>
  <c r="J14" i="14"/>
  <c r="M123" i="14"/>
  <c r="M60" i="14"/>
  <c r="E60" i="14" s="1"/>
  <c r="J109" i="14"/>
  <c r="F109" i="14" s="1"/>
  <c r="I83" i="14"/>
  <c r="E83" i="14" s="1"/>
  <c r="I58" i="14"/>
  <c r="E58" i="14" s="1"/>
  <c r="I35" i="14"/>
  <c r="E35" i="14" s="1"/>
  <c r="M92" i="14"/>
  <c r="E92" i="14" s="1"/>
  <c r="K46" i="20"/>
  <c r="C46" i="20" s="1"/>
  <c r="F73" i="20"/>
  <c r="O73" i="20"/>
  <c r="S84" i="20"/>
  <c r="S79" i="20"/>
  <c r="S74" i="20"/>
  <c r="S61" i="20"/>
  <c r="F60" i="20"/>
  <c r="O60" i="20"/>
  <c r="G84" i="20"/>
  <c r="G78" i="20"/>
  <c r="G74" i="20"/>
  <c r="O74" i="20"/>
  <c r="O84" i="20"/>
  <c r="O78" i="20"/>
  <c r="O61" i="20"/>
  <c r="I28" i="14"/>
  <c r="E28" i="14"/>
  <c r="G89" i="20"/>
  <c r="D181" i="20"/>
  <c r="G218" i="20"/>
  <c r="C218" i="20"/>
  <c r="D218" i="20"/>
  <c r="G217" i="20"/>
  <c r="C217" i="20" s="1"/>
  <c r="D217" i="20"/>
  <c r="G215" i="20"/>
  <c r="C215" i="20"/>
  <c r="D215" i="20"/>
  <c r="G214" i="20"/>
  <c r="C214" i="20" s="1"/>
  <c r="D214" i="20"/>
  <c r="G213" i="20"/>
  <c r="C213" i="20"/>
  <c r="D213" i="20"/>
  <c r="H212" i="20"/>
  <c r="G210" i="20"/>
  <c r="C210" i="20"/>
  <c r="D210" i="20"/>
  <c r="K208" i="20"/>
  <c r="C208" i="20" s="1"/>
  <c r="D208" i="20"/>
  <c r="G206" i="20"/>
  <c r="C206" i="20"/>
  <c r="D206" i="20"/>
  <c r="H205" i="20"/>
  <c r="G203" i="20"/>
  <c r="C203" i="20"/>
  <c r="E203" i="20"/>
  <c r="D203" i="20"/>
  <c r="G202" i="20"/>
  <c r="C202" i="20"/>
  <c r="E202" i="20"/>
  <c r="D202" i="20"/>
  <c r="G201" i="20"/>
  <c r="C201" i="20"/>
  <c r="E201" i="20"/>
  <c r="D201" i="20"/>
  <c r="S200" i="20"/>
  <c r="S176" i="20"/>
  <c r="G200" i="20"/>
  <c r="E200" i="20"/>
  <c r="D200" i="20"/>
  <c r="G199" i="20"/>
  <c r="C199" i="20" s="1"/>
  <c r="E199" i="20"/>
  <c r="D199" i="20"/>
  <c r="G198" i="20"/>
  <c r="C198" i="20" s="1"/>
  <c r="E198" i="20"/>
  <c r="D198" i="20"/>
  <c r="G197" i="20"/>
  <c r="C197" i="20"/>
  <c r="E197" i="20"/>
  <c r="D197" i="20"/>
  <c r="S196" i="20"/>
  <c r="G196" i="20"/>
  <c r="C196" i="20" s="1"/>
  <c r="E196" i="20"/>
  <c r="D196" i="20"/>
  <c r="G195" i="20"/>
  <c r="C195" i="20" s="1"/>
  <c r="E195" i="20"/>
  <c r="D195" i="20"/>
  <c r="G194" i="20"/>
  <c r="E194" i="20"/>
  <c r="E176" i="20" s="1"/>
  <c r="D194" i="20"/>
  <c r="G193" i="20"/>
  <c r="C193" i="20"/>
  <c r="D193" i="20"/>
  <c r="G192" i="20"/>
  <c r="C192" i="20" s="1"/>
  <c r="D192" i="20"/>
  <c r="G191" i="20"/>
  <c r="C191" i="20"/>
  <c r="D191" i="20"/>
  <c r="G183" i="20"/>
  <c r="C183" i="20" s="1"/>
  <c r="G182" i="20"/>
  <c r="C182" i="20" s="1"/>
  <c r="D182" i="20"/>
  <c r="G181" i="20"/>
  <c r="C181" i="20"/>
  <c r="G178" i="20"/>
  <c r="C178" i="20"/>
  <c r="D178" i="20"/>
  <c r="T176" i="20"/>
  <c r="S175" i="20"/>
  <c r="K175" i="20"/>
  <c r="G175" i="20"/>
  <c r="G172" i="20"/>
  <c r="C172" i="20" s="1"/>
  <c r="D172" i="20"/>
  <c r="G171" i="20"/>
  <c r="C171" i="20"/>
  <c r="D171" i="20"/>
  <c r="G170" i="20"/>
  <c r="C170" i="20" s="1"/>
  <c r="D170" i="20"/>
  <c r="H169" i="20"/>
  <c r="D169" i="20"/>
  <c r="K168" i="20"/>
  <c r="C168" i="20"/>
  <c r="D168" i="20"/>
  <c r="K167" i="20"/>
  <c r="G167" i="20"/>
  <c r="D167" i="20"/>
  <c r="K166" i="20"/>
  <c r="C166" i="20"/>
  <c r="D166" i="20"/>
  <c r="K165" i="20"/>
  <c r="C165" i="20" s="1"/>
  <c r="D165" i="20"/>
  <c r="K164" i="20"/>
  <c r="C164" i="20"/>
  <c r="D164" i="20"/>
  <c r="K163" i="20"/>
  <c r="C163" i="20" s="1"/>
  <c r="D163" i="20"/>
  <c r="K162" i="20"/>
  <c r="C162" i="20"/>
  <c r="D162" i="20"/>
  <c r="K161" i="20"/>
  <c r="C161" i="20" s="1"/>
  <c r="D161" i="20"/>
  <c r="K160" i="20"/>
  <c r="C160" i="20"/>
  <c r="D160" i="20"/>
  <c r="K159" i="20"/>
  <c r="C159" i="20" s="1"/>
  <c r="D159" i="20"/>
  <c r="S157" i="20"/>
  <c r="S130" i="20"/>
  <c r="K157" i="20"/>
  <c r="G157" i="20"/>
  <c r="G146" i="20"/>
  <c r="C146" i="20"/>
  <c r="D146" i="20"/>
  <c r="G145" i="20"/>
  <c r="C145" i="20" s="1"/>
  <c r="D145" i="20"/>
  <c r="G144" i="20"/>
  <c r="C144" i="20"/>
  <c r="D144" i="20"/>
  <c r="G143" i="20"/>
  <c r="C143" i="20" s="1"/>
  <c r="D143" i="20"/>
  <c r="G142" i="20"/>
  <c r="C142" i="20"/>
  <c r="D142" i="20"/>
  <c r="G141" i="20"/>
  <c r="C141" i="20" s="1"/>
  <c r="D141" i="20"/>
  <c r="G140" i="20"/>
  <c r="C140" i="20"/>
  <c r="D140" i="20"/>
  <c r="K139" i="20"/>
  <c r="C139" i="20" s="1"/>
  <c r="D139" i="20"/>
  <c r="G138" i="20"/>
  <c r="C138" i="20"/>
  <c r="D138" i="20"/>
  <c r="K137" i="20"/>
  <c r="D137" i="20"/>
  <c r="G136" i="20"/>
  <c r="C136" i="20" s="1"/>
  <c r="D136" i="20"/>
  <c r="G135" i="20"/>
  <c r="C135" i="20"/>
  <c r="D135" i="20"/>
  <c r="G134" i="20"/>
  <c r="C134" i="20" s="1"/>
  <c r="D134" i="20"/>
  <c r="G133" i="20"/>
  <c r="C133" i="20"/>
  <c r="D133" i="20"/>
  <c r="G132" i="20"/>
  <c r="G131" i="20" s="1"/>
  <c r="D132" i="20"/>
  <c r="U130" i="20"/>
  <c r="G129" i="20"/>
  <c r="C129" i="20" s="1"/>
  <c r="S128" i="20"/>
  <c r="G128" i="20"/>
  <c r="G127" i="20"/>
  <c r="C127" i="20" s="1"/>
  <c r="G126" i="20"/>
  <c r="C126" i="20" s="1"/>
  <c r="G125" i="20"/>
  <c r="C125" i="20" s="1"/>
  <c r="G124" i="20"/>
  <c r="C124" i="20" s="1"/>
  <c r="G123" i="20"/>
  <c r="G122" i="20"/>
  <c r="S121" i="20"/>
  <c r="G121" i="20"/>
  <c r="S120" i="20"/>
  <c r="G120" i="20"/>
  <c r="S119" i="20"/>
  <c r="G119" i="20"/>
  <c r="C119" i="20"/>
  <c r="S117" i="20"/>
  <c r="G117" i="20"/>
  <c r="S116" i="20"/>
  <c r="G116" i="20"/>
  <c r="C116" i="20" s="1"/>
  <c r="G115" i="20"/>
  <c r="C115" i="20" s="1"/>
  <c r="S114" i="20"/>
  <c r="G114" i="20"/>
  <c r="S113" i="20"/>
  <c r="G113" i="20"/>
  <c r="F113" i="20"/>
  <c r="S112" i="20"/>
  <c r="S95" i="20" s="1"/>
  <c r="G112" i="20"/>
  <c r="C112" i="20"/>
  <c r="G94" i="20"/>
  <c r="C94" i="20"/>
  <c r="G93" i="20"/>
  <c r="C93" i="20"/>
  <c r="G92" i="20"/>
  <c r="C92" i="20"/>
  <c r="G91" i="20"/>
  <c r="C91" i="20"/>
  <c r="G90" i="20"/>
  <c r="C90" i="20"/>
  <c r="S89" i="20"/>
  <c r="O89" i="20"/>
  <c r="S88" i="20"/>
  <c r="O88" i="20"/>
  <c r="G88" i="20"/>
  <c r="S87" i="20"/>
  <c r="O87" i="20"/>
  <c r="S86" i="20"/>
  <c r="O86" i="20"/>
  <c r="G86" i="20"/>
  <c r="S85" i="20"/>
  <c r="G85" i="20"/>
  <c r="S83" i="20"/>
  <c r="O83" i="20"/>
  <c r="G83" i="20"/>
  <c r="C83" i="20"/>
  <c r="S82" i="20"/>
  <c r="O82" i="20"/>
  <c r="G82" i="20"/>
  <c r="S81" i="20"/>
  <c r="K81" i="20"/>
  <c r="G81" i="20"/>
  <c r="S80" i="20"/>
  <c r="O80" i="20"/>
  <c r="G80" i="20"/>
  <c r="G79" i="20"/>
  <c r="C79" i="20" s="1"/>
  <c r="S77" i="20"/>
  <c r="O77" i="20"/>
  <c r="G77" i="20"/>
  <c r="S76" i="20"/>
  <c r="G76" i="20"/>
  <c r="S75" i="20"/>
  <c r="O75" i="20"/>
  <c r="G75" i="20"/>
  <c r="S73" i="20"/>
  <c r="G73" i="20"/>
  <c r="S72" i="20"/>
  <c r="G72" i="20"/>
  <c r="S71" i="20"/>
  <c r="O71" i="20"/>
  <c r="G71" i="20"/>
  <c r="S70" i="20"/>
  <c r="O70" i="20"/>
  <c r="G70" i="20"/>
  <c r="F70" i="20"/>
  <c r="S67" i="20"/>
  <c r="O67" i="20"/>
  <c r="F67" i="20"/>
  <c r="O66" i="20"/>
  <c r="S65" i="20"/>
  <c r="O65" i="20"/>
  <c r="G65" i="20"/>
  <c r="S64" i="20"/>
  <c r="O64" i="20"/>
  <c r="G64" i="20"/>
  <c r="C64" i="20" s="1"/>
  <c r="S63" i="20"/>
  <c r="O63" i="20"/>
  <c r="G63" i="20"/>
  <c r="S62" i="20"/>
  <c r="O62" i="20"/>
  <c r="G62" i="20"/>
  <c r="S60" i="20"/>
  <c r="S59" i="20"/>
  <c r="S44" i="20"/>
  <c r="O59" i="20"/>
  <c r="G59" i="20"/>
  <c r="S58" i="20"/>
  <c r="O58" i="20"/>
  <c r="S57" i="20"/>
  <c r="O57" i="20"/>
  <c r="G54" i="20"/>
  <c r="C54" i="20"/>
  <c r="G53" i="20"/>
  <c r="C53" i="20"/>
  <c r="G52" i="20"/>
  <c r="C52" i="20"/>
  <c r="G51" i="20"/>
  <c r="C51" i="20"/>
  <c r="G50" i="20"/>
  <c r="C50" i="20"/>
  <c r="G49" i="20"/>
  <c r="C49" i="20"/>
  <c r="G48" i="20"/>
  <c r="C48" i="20"/>
  <c r="G47" i="20"/>
  <c r="C47" i="20"/>
  <c r="Q44" i="20"/>
  <c r="Q220" i="20"/>
  <c r="K45" i="20"/>
  <c r="K44" i="20"/>
  <c r="V44" i="20"/>
  <c r="U44" i="20"/>
  <c r="T44" i="20"/>
  <c r="R44" i="20"/>
  <c r="R220" i="20" s="1"/>
  <c r="S43" i="20"/>
  <c r="K43" i="20"/>
  <c r="G43" i="20"/>
  <c r="E43" i="20"/>
  <c r="D43" i="20"/>
  <c r="K42" i="20"/>
  <c r="G42" i="20"/>
  <c r="C42" i="20" s="1"/>
  <c r="E42" i="20"/>
  <c r="D42" i="20"/>
  <c r="S41" i="20"/>
  <c r="K41" i="20"/>
  <c r="G41" i="20"/>
  <c r="E41" i="20"/>
  <c r="D41" i="20"/>
  <c r="S40" i="20"/>
  <c r="K40" i="20"/>
  <c r="G40" i="20"/>
  <c r="E40" i="20"/>
  <c r="D40" i="20"/>
  <c r="S39" i="20"/>
  <c r="K39" i="20"/>
  <c r="G39" i="20"/>
  <c r="C39" i="20" s="1"/>
  <c r="E39" i="20"/>
  <c r="D39" i="20"/>
  <c r="S38" i="20"/>
  <c r="K38" i="20"/>
  <c r="G38" i="20"/>
  <c r="C38" i="20" s="1"/>
  <c r="E38" i="20"/>
  <c r="D38" i="20"/>
  <c r="K37" i="20"/>
  <c r="G37" i="20"/>
  <c r="C37" i="20"/>
  <c r="E37" i="20"/>
  <c r="D37" i="20"/>
  <c r="S36" i="20"/>
  <c r="K36" i="20"/>
  <c r="G36" i="20"/>
  <c r="E36" i="20"/>
  <c r="D36" i="20"/>
  <c r="S35" i="20"/>
  <c r="K35" i="20"/>
  <c r="G35" i="20"/>
  <c r="E35" i="20"/>
  <c r="D35" i="20"/>
  <c r="S34" i="20"/>
  <c r="K34" i="20"/>
  <c r="G34" i="20"/>
  <c r="C34" i="20"/>
  <c r="E34" i="20"/>
  <c r="D34" i="20"/>
  <c r="K33" i="20"/>
  <c r="G33" i="20"/>
  <c r="C33" i="20" s="1"/>
  <c r="E33" i="20"/>
  <c r="D33" i="20"/>
  <c r="G29" i="20"/>
  <c r="G28" i="20" s="1"/>
  <c r="C28" i="20" s="1"/>
  <c r="D29" i="20"/>
  <c r="D28" i="20"/>
  <c r="G26" i="20"/>
  <c r="C26" i="20"/>
  <c r="D26" i="20"/>
  <c r="G25" i="20"/>
  <c r="C25" i="20" s="1"/>
  <c r="D25" i="20"/>
  <c r="D24" i="20"/>
  <c r="S23" i="20"/>
  <c r="C23" i="20" s="1"/>
  <c r="D23" i="20"/>
  <c r="G21" i="20"/>
  <c r="C21" i="20"/>
  <c r="D21" i="20"/>
  <c r="T20" i="20"/>
  <c r="T10" i="20" s="1"/>
  <c r="K19" i="20"/>
  <c r="C19" i="20" s="1"/>
  <c r="D19" i="20"/>
  <c r="L18" i="20"/>
  <c r="D18" i="20"/>
  <c r="G17" i="20"/>
  <c r="C17" i="20"/>
  <c r="E17" i="20"/>
  <c r="D17" i="20"/>
  <c r="G16" i="20"/>
  <c r="C16" i="20"/>
  <c r="D16" i="20"/>
  <c r="K15" i="20"/>
  <c r="K14" i="20" s="1"/>
  <c r="G15" i="20"/>
  <c r="C15" i="20" s="1"/>
  <c r="M10" i="20"/>
  <c r="L10" i="20"/>
  <c r="I14" i="20"/>
  <c r="E14" i="20" s="1"/>
  <c r="G13" i="20"/>
  <c r="C13" i="20" s="1"/>
  <c r="E13" i="20"/>
  <c r="D13" i="20"/>
  <c r="G12" i="20"/>
  <c r="E12" i="20"/>
  <c r="D12" i="20"/>
  <c r="I11" i="20"/>
  <c r="E11" i="20"/>
  <c r="H11" i="20"/>
  <c r="D11" i="20"/>
  <c r="N14" i="14"/>
  <c r="F14" i="14" s="1"/>
  <c r="N169" i="14"/>
  <c r="I114" i="14"/>
  <c r="E114" i="14"/>
  <c r="I100" i="14"/>
  <c r="E100" i="14"/>
  <c r="I98" i="14"/>
  <c r="E98" i="14"/>
  <c r="I97" i="14"/>
  <c r="E97" i="14"/>
  <c r="I96" i="14"/>
  <c r="E96" i="14"/>
  <c r="I78" i="14"/>
  <c r="E78" i="14"/>
  <c r="K11" i="14"/>
  <c r="G11" i="14"/>
  <c r="J11" i="14"/>
  <c r="F11" i="14"/>
  <c r="I50" i="14"/>
  <c r="E50" i="14"/>
  <c r="I26" i="14"/>
  <c r="E26" i="14"/>
  <c r="I110" i="14"/>
  <c r="E110" i="14"/>
  <c r="I111" i="14"/>
  <c r="E111" i="14"/>
  <c r="I112" i="14"/>
  <c r="E112" i="14"/>
  <c r="I113" i="14"/>
  <c r="E113" i="14"/>
  <c r="I115" i="14"/>
  <c r="E115" i="14"/>
  <c r="I116" i="14"/>
  <c r="E116" i="14"/>
  <c r="V45" i="14"/>
  <c r="F45" i="14" s="1"/>
  <c r="V169" i="14"/>
  <c r="U52" i="14"/>
  <c r="U45" i="14"/>
  <c r="I34" i="14"/>
  <c r="E34" i="14" s="1"/>
  <c r="J74" i="14"/>
  <c r="I74" i="14" s="1"/>
  <c r="E74" i="14" s="1"/>
  <c r="U126" i="14"/>
  <c r="I126" i="14"/>
  <c r="E126" i="14" s="1"/>
  <c r="I95" i="14"/>
  <c r="E95" i="14" s="1"/>
  <c r="I51" i="14"/>
  <c r="E51" i="14" s="1"/>
  <c r="I33" i="14"/>
  <c r="E33" i="14" s="1"/>
  <c r="I32" i="14"/>
  <c r="E32" i="14" s="1"/>
  <c r="I12" i="14"/>
  <c r="E12" i="14" s="1"/>
  <c r="I85" i="14"/>
  <c r="I120" i="14"/>
  <c r="I80" i="14"/>
  <c r="E80" i="14"/>
  <c r="I79" i="14"/>
  <c r="E79" i="14"/>
  <c r="G67" i="15"/>
  <c r="G72" i="15"/>
  <c r="F79" i="15"/>
  <c r="F72" i="15"/>
  <c r="F67" i="15"/>
  <c r="S89" i="15"/>
  <c r="G207" i="15"/>
  <c r="C207" i="15"/>
  <c r="D207" i="15"/>
  <c r="H206" i="15"/>
  <c r="G206" i="15" s="1"/>
  <c r="C206" i="15" s="1"/>
  <c r="G205" i="15"/>
  <c r="C205" i="15"/>
  <c r="D205" i="15"/>
  <c r="G204" i="15"/>
  <c r="C204" i="15" s="1"/>
  <c r="D204" i="15"/>
  <c r="A204" i="15"/>
  <c r="A205" i="15"/>
  <c r="H203" i="15"/>
  <c r="G203" i="15"/>
  <c r="C203" i="15" s="1"/>
  <c r="G202" i="15"/>
  <c r="G200" i="15" s="1"/>
  <c r="D202" i="15"/>
  <c r="K201" i="15"/>
  <c r="C201" i="15"/>
  <c r="D201" i="15"/>
  <c r="L200" i="15"/>
  <c r="K200" i="15"/>
  <c r="H200" i="15"/>
  <c r="D200" i="15" s="1"/>
  <c r="G199" i="15"/>
  <c r="G198" i="15" s="1"/>
  <c r="C198" i="15"/>
  <c r="D199" i="15"/>
  <c r="A199" i="15"/>
  <c r="A200" i="15" s="1"/>
  <c r="A201" i="15" s="1"/>
  <c r="A202" i="15" s="1"/>
  <c r="H198" i="15"/>
  <c r="L197" i="15"/>
  <c r="S196" i="15"/>
  <c r="G196" i="15"/>
  <c r="E196" i="15"/>
  <c r="D196" i="15"/>
  <c r="C196" i="15"/>
  <c r="G195" i="15"/>
  <c r="C195" i="15"/>
  <c r="E195" i="15"/>
  <c r="D195" i="15"/>
  <c r="G194" i="15"/>
  <c r="C194" i="15"/>
  <c r="E194" i="15"/>
  <c r="D194" i="15"/>
  <c r="S193" i="15"/>
  <c r="G193" i="15"/>
  <c r="C193" i="15" s="1"/>
  <c r="E193" i="15"/>
  <c r="D193" i="15"/>
  <c r="G192" i="15"/>
  <c r="C192" i="15" s="1"/>
  <c r="E192" i="15"/>
  <c r="D192" i="15"/>
  <c r="G191" i="15"/>
  <c r="C191" i="15" s="1"/>
  <c r="E191" i="15"/>
  <c r="D191" i="15"/>
  <c r="G190" i="15"/>
  <c r="C190" i="15" s="1"/>
  <c r="E190" i="15"/>
  <c r="E175" i="15" s="1"/>
  <c r="D190" i="15"/>
  <c r="S189" i="15"/>
  <c r="G189" i="15"/>
  <c r="C189" i="15" s="1"/>
  <c r="E189" i="15"/>
  <c r="D189" i="15"/>
  <c r="G188" i="15"/>
  <c r="C188" i="15"/>
  <c r="E188" i="15"/>
  <c r="D188" i="15"/>
  <c r="A188" i="15"/>
  <c r="A189" i="15"/>
  <c r="A190" i="15" s="1"/>
  <c r="A191" i="15" s="1"/>
  <c r="A192" i="15" s="1"/>
  <c r="A193" i="15" s="1"/>
  <c r="A194" i="15" s="1"/>
  <c r="A195" i="15" s="1"/>
  <c r="A196" i="15" s="1"/>
  <c r="S187" i="15"/>
  <c r="G187" i="15"/>
  <c r="C187" i="15"/>
  <c r="E187" i="15"/>
  <c r="D187" i="15"/>
  <c r="G186" i="15"/>
  <c r="G185" i="15"/>
  <c r="C185" i="15" s="1"/>
  <c r="D186" i="15"/>
  <c r="A186" i="15"/>
  <c r="H185" i="15"/>
  <c r="D185" i="15" s="1"/>
  <c r="D175" i="15" s="1"/>
  <c r="G184" i="15"/>
  <c r="C184" i="15" s="1"/>
  <c r="D184" i="15"/>
  <c r="G183" i="15"/>
  <c r="D183" i="15"/>
  <c r="C183" i="15"/>
  <c r="G182" i="15"/>
  <c r="D182" i="15"/>
  <c r="C182" i="15"/>
  <c r="K181" i="15"/>
  <c r="C181" i="15"/>
  <c r="D181" i="15"/>
  <c r="G180" i="15"/>
  <c r="C180" i="15" s="1"/>
  <c r="D180" i="15"/>
  <c r="A180" i="15"/>
  <c r="A181" i="15"/>
  <c r="G179" i="15"/>
  <c r="C179" i="15"/>
  <c r="F179" i="15"/>
  <c r="K178" i="15"/>
  <c r="C178" i="15" s="1"/>
  <c r="F178" i="15"/>
  <c r="N177" i="15"/>
  <c r="K177" i="15"/>
  <c r="G177" i="15"/>
  <c r="C177" i="15" s="1"/>
  <c r="D177" i="15"/>
  <c r="L176" i="15"/>
  <c r="J176" i="15"/>
  <c r="J175" i="15"/>
  <c r="H176" i="15"/>
  <c r="V175" i="15"/>
  <c r="U175" i="15"/>
  <c r="T175" i="15"/>
  <c r="I175" i="15"/>
  <c r="S174" i="15"/>
  <c r="K174" i="15"/>
  <c r="C174" i="15" s="1"/>
  <c r="E174" i="15"/>
  <c r="D174" i="15"/>
  <c r="A174" i="15"/>
  <c r="A175" i="15"/>
  <c r="A176" i="15" s="1"/>
  <c r="A177" i="15" s="1"/>
  <c r="A178" i="15" s="1"/>
  <c r="S173" i="15"/>
  <c r="K173" i="15"/>
  <c r="C173" i="15" s="1"/>
  <c r="E173" i="15"/>
  <c r="D173" i="15"/>
  <c r="G172" i="15"/>
  <c r="C172" i="15"/>
  <c r="D172" i="15"/>
  <c r="G171" i="15"/>
  <c r="C171" i="15" s="1"/>
  <c r="D171" i="15"/>
  <c r="D170" i="15"/>
  <c r="K169" i="15"/>
  <c r="C169" i="15" s="1"/>
  <c r="E169" i="15"/>
  <c r="D169" i="15"/>
  <c r="K168" i="15"/>
  <c r="C168" i="15" s="1"/>
  <c r="E168" i="15"/>
  <c r="D168" i="15"/>
  <c r="K167" i="15"/>
  <c r="C167" i="15" s="1"/>
  <c r="E167" i="15"/>
  <c r="D167" i="15"/>
  <c r="K166" i="15"/>
  <c r="G166" i="15"/>
  <c r="E166" i="15"/>
  <c r="D166" i="15"/>
  <c r="K165" i="15"/>
  <c r="C165" i="15" s="1"/>
  <c r="E165" i="15"/>
  <c r="D165" i="15"/>
  <c r="K164" i="15"/>
  <c r="C164" i="15" s="1"/>
  <c r="E164" i="15"/>
  <c r="D164" i="15"/>
  <c r="K163" i="15"/>
  <c r="C163" i="15" s="1"/>
  <c r="E163" i="15"/>
  <c r="D163" i="15"/>
  <c r="K162" i="15"/>
  <c r="C162" i="15" s="1"/>
  <c r="E162" i="15"/>
  <c r="D162" i="15"/>
  <c r="K161" i="15"/>
  <c r="C161" i="15" s="1"/>
  <c r="E161" i="15"/>
  <c r="D161" i="15"/>
  <c r="K160" i="15"/>
  <c r="C160" i="15" s="1"/>
  <c r="E160" i="15"/>
  <c r="D160" i="15"/>
  <c r="K159" i="15"/>
  <c r="C159" i="15" s="1"/>
  <c r="E159" i="15"/>
  <c r="D159" i="15"/>
  <c r="K158" i="15"/>
  <c r="C158" i="15" s="1"/>
  <c r="E158" i="15"/>
  <c r="D158" i="15"/>
  <c r="A158" i="15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S157" i="15"/>
  <c r="G157" i="15"/>
  <c r="C157" i="15" s="1"/>
  <c r="E157" i="15"/>
  <c r="D157" i="15"/>
  <c r="G156" i="15"/>
  <c r="C156" i="15" s="1"/>
  <c r="D156" i="15"/>
  <c r="G155" i="15"/>
  <c r="C155" i="15"/>
  <c r="D155" i="15"/>
  <c r="G154" i="15"/>
  <c r="C154" i="15" s="1"/>
  <c r="F154" i="15"/>
  <c r="G153" i="15"/>
  <c r="C153" i="15"/>
  <c r="F153" i="15"/>
  <c r="K152" i="15"/>
  <c r="C152" i="15" s="1"/>
  <c r="E152" i="15"/>
  <c r="D152" i="15"/>
  <c r="G151" i="15"/>
  <c r="C151" i="15" s="1"/>
  <c r="D151" i="15"/>
  <c r="G150" i="15"/>
  <c r="C150" i="15"/>
  <c r="D150" i="15"/>
  <c r="K149" i="15"/>
  <c r="K148" i="15"/>
  <c r="C148" i="15"/>
  <c r="D148" i="15"/>
  <c r="K147" i="15"/>
  <c r="C147" i="15" s="1"/>
  <c r="D147" i="15"/>
  <c r="A147" i="15"/>
  <c r="A148" i="15"/>
  <c r="G146" i="15"/>
  <c r="C146" i="15"/>
  <c r="D146" i="15"/>
  <c r="G145" i="15"/>
  <c r="C145" i="15" s="1"/>
  <c r="D145" i="15"/>
  <c r="G144" i="15"/>
  <c r="C144" i="15"/>
  <c r="D144" i="15"/>
  <c r="G143" i="15"/>
  <c r="D143" i="15"/>
  <c r="G142" i="15"/>
  <c r="G141" i="15" s="1"/>
  <c r="C142" i="15"/>
  <c r="D142" i="15"/>
  <c r="M141" i="15"/>
  <c r="M140" i="15" s="1"/>
  <c r="L141" i="15"/>
  <c r="L140" i="15" s="1"/>
  <c r="D140" i="15" s="1"/>
  <c r="J141" i="15"/>
  <c r="H141" i="15"/>
  <c r="D141" i="15" s="1"/>
  <c r="A141" i="15"/>
  <c r="A142" i="15" s="1"/>
  <c r="A143" i="15" s="1"/>
  <c r="A144" i="15" s="1"/>
  <c r="U140" i="15"/>
  <c r="T140" i="15"/>
  <c r="S140" i="15"/>
  <c r="I140" i="15"/>
  <c r="S139" i="15"/>
  <c r="G139" i="15"/>
  <c r="E139" i="15"/>
  <c r="D139" i="15"/>
  <c r="S138" i="15"/>
  <c r="G138" i="15"/>
  <c r="E138" i="15"/>
  <c r="D138" i="15"/>
  <c r="G137" i="15"/>
  <c r="C137" i="15" s="1"/>
  <c r="D137" i="15"/>
  <c r="G136" i="15"/>
  <c r="D136" i="15"/>
  <c r="C136" i="15"/>
  <c r="D135" i="15"/>
  <c r="G134" i="15"/>
  <c r="C134" i="15"/>
  <c r="D134" i="15"/>
  <c r="G133" i="15"/>
  <c r="C133" i="15" s="1"/>
  <c r="D133" i="15"/>
  <c r="G132" i="15"/>
  <c r="C132" i="15"/>
  <c r="D132" i="15"/>
  <c r="S131" i="15"/>
  <c r="G131" i="15"/>
  <c r="E131" i="15"/>
  <c r="D131" i="15"/>
  <c r="C131" i="15"/>
  <c r="G130" i="15"/>
  <c r="C130" i="15"/>
  <c r="D130" i="15"/>
  <c r="G129" i="15"/>
  <c r="C129" i="15" s="1"/>
  <c r="E129" i="15"/>
  <c r="D129" i="15"/>
  <c r="S128" i="15"/>
  <c r="G128" i="15"/>
  <c r="E128" i="15"/>
  <c r="D128" i="15"/>
  <c r="C128" i="15"/>
  <c r="S127" i="15"/>
  <c r="G127" i="15"/>
  <c r="E127" i="15"/>
  <c r="D127" i="15"/>
  <c r="G126" i="15"/>
  <c r="C126" i="15"/>
  <c r="E126" i="15"/>
  <c r="D126" i="15"/>
  <c r="S125" i="15"/>
  <c r="G125" i="15"/>
  <c r="C125" i="15" s="1"/>
  <c r="E125" i="15"/>
  <c r="D125" i="15"/>
  <c r="S124" i="15"/>
  <c r="G124" i="15"/>
  <c r="C124" i="15" s="1"/>
  <c r="E124" i="15"/>
  <c r="D124" i="15"/>
  <c r="A124" i="15"/>
  <c r="A125" i="15"/>
  <c r="A126" i="15" s="1"/>
  <c r="A127" i="15" s="1"/>
  <c r="A128" i="15" s="1"/>
  <c r="A129" i="15" s="1"/>
  <c r="A130" i="15" s="1"/>
  <c r="A131" i="15" s="1"/>
  <c r="A132" i="15" s="1"/>
  <c r="A133" i="15" s="1"/>
  <c r="A134" i="15" s="1"/>
  <c r="A135" i="15" s="1"/>
  <c r="A136" i="15" s="1"/>
  <c r="A137" i="15" s="1"/>
  <c r="S123" i="15"/>
  <c r="G123" i="15"/>
  <c r="C123" i="15" s="1"/>
  <c r="E123" i="15"/>
  <c r="D123" i="15"/>
  <c r="S122" i="15"/>
  <c r="G122" i="15"/>
  <c r="C122" i="15"/>
  <c r="E122" i="15"/>
  <c r="D122" i="15"/>
  <c r="G121" i="15"/>
  <c r="C121" i="15"/>
  <c r="D121" i="15"/>
  <c r="G120" i="15"/>
  <c r="C120" i="15" s="1"/>
  <c r="D120" i="15"/>
  <c r="G119" i="15"/>
  <c r="D119" i="15"/>
  <c r="C119" i="15"/>
  <c r="G118" i="15"/>
  <c r="D118" i="15"/>
  <c r="C118" i="15"/>
  <c r="S117" i="15"/>
  <c r="G117" i="15"/>
  <c r="C117" i="15" s="1"/>
  <c r="E117" i="15"/>
  <c r="D117" i="15"/>
  <c r="G116" i="15"/>
  <c r="D116" i="15"/>
  <c r="C116" i="15"/>
  <c r="G115" i="15"/>
  <c r="C115" i="15"/>
  <c r="D115" i="15"/>
  <c r="S114" i="15"/>
  <c r="C114" i="15" s="1"/>
  <c r="G114" i="15"/>
  <c r="F114" i="15"/>
  <c r="E114" i="15"/>
  <c r="D114" i="15"/>
  <c r="G113" i="15"/>
  <c r="D113" i="15"/>
  <c r="C113" i="15"/>
  <c r="G112" i="15"/>
  <c r="C112" i="15"/>
  <c r="D112" i="15"/>
  <c r="S111" i="15"/>
  <c r="S99" i="15" s="1"/>
  <c r="G111" i="15"/>
  <c r="F111" i="15"/>
  <c r="E111" i="15"/>
  <c r="D111" i="15"/>
  <c r="G110" i="15"/>
  <c r="D110" i="15"/>
  <c r="C110" i="15"/>
  <c r="G109" i="15"/>
  <c r="C109" i="15"/>
  <c r="D109" i="15"/>
  <c r="G108" i="15"/>
  <c r="C108" i="15" s="1"/>
  <c r="D108" i="15"/>
  <c r="G107" i="15"/>
  <c r="C107" i="15"/>
  <c r="D107" i="15"/>
  <c r="G106" i="15"/>
  <c r="D106" i="15"/>
  <c r="C106" i="15"/>
  <c r="G105" i="15"/>
  <c r="C105" i="15"/>
  <c r="D105" i="15"/>
  <c r="G104" i="15"/>
  <c r="C104" i="15" s="1"/>
  <c r="D104" i="15"/>
  <c r="A104" i="15"/>
  <c r="G103" i="15"/>
  <c r="C103" i="15" s="1"/>
  <c r="D103" i="15"/>
  <c r="G102" i="15"/>
  <c r="G100" i="15"/>
  <c r="D102" i="15"/>
  <c r="C102" i="15"/>
  <c r="G101" i="15"/>
  <c r="D101" i="15"/>
  <c r="C101" i="15"/>
  <c r="H100" i="15"/>
  <c r="H99" i="15" s="1"/>
  <c r="D99" i="15" s="1"/>
  <c r="V99" i="15"/>
  <c r="U99" i="15"/>
  <c r="T99" i="15"/>
  <c r="I99" i="15"/>
  <c r="F99" i="15"/>
  <c r="G98" i="15"/>
  <c r="C98" i="15" s="1"/>
  <c r="D98" i="15"/>
  <c r="A98" i="15"/>
  <c r="A99" i="15"/>
  <c r="A100" i="15" s="1"/>
  <c r="A101" i="15" s="1"/>
  <c r="A102" i="15" s="1"/>
  <c r="G97" i="15"/>
  <c r="C97" i="15" s="1"/>
  <c r="D97" i="15"/>
  <c r="G96" i="15"/>
  <c r="C96" i="15"/>
  <c r="E96" i="15"/>
  <c r="D96" i="15"/>
  <c r="G95" i="15"/>
  <c r="C95" i="15"/>
  <c r="E95" i="15"/>
  <c r="D95" i="15"/>
  <c r="G94" i="15"/>
  <c r="C94" i="15"/>
  <c r="E94" i="15"/>
  <c r="D94" i="15"/>
  <c r="A94" i="15"/>
  <c r="A95" i="15"/>
  <c r="A96" i="15" s="1"/>
  <c r="G93" i="15"/>
  <c r="C93" i="15" s="1"/>
  <c r="E93" i="15"/>
  <c r="D93" i="15"/>
  <c r="G92" i="15"/>
  <c r="C92" i="15" s="1"/>
  <c r="E92" i="15"/>
  <c r="D92" i="15"/>
  <c r="G91" i="15"/>
  <c r="C91" i="15" s="1"/>
  <c r="E91" i="15"/>
  <c r="D91" i="15"/>
  <c r="G90" i="15"/>
  <c r="D90" i="15"/>
  <c r="C90" i="15"/>
  <c r="O89" i="15"/>
  <c r="G89" i="15"/>
  <c r="C89" i="15" s="1"/>
  <c r="F89" i="15"/>
  <c r="E89" i="15"/>
  <c r="D89" i="15"/>
  <c r="S88" i="15"/>
  <c r="O88" i="15"/>
  <c r="G88" i="15"/>
  <c r="E88" i="15"/>
  <c r="D88" i="15"/>
  <c r="S87" i="15"/>
  <c r="O87" i="15"/>
  <c r="C87" i="15"/>
  <c r="G87" i="15"/>
  <c r="E87" i="15"/>
  <c r="D87" i="15"/>
  <c r="A87" i="15"/>
  <c r="S86" i="15"/>
  <c r="O86" i="15"/>
  <c r="G86" i="15"/>
  <c r="E86" i="15"/>
  <c r="D86" i="15"/>
  <c r="S85" i="15"/>
  <c r="G85" i="15"/>
  <c r="E85" i="15"/>
  <c r="D85" i="15"/>
  <c r="C85" i="15"/>
  <c r="S84" i="15"/>
  <c r="O84" i="15"/>
  <c r="G84" i="15"/>
  <c r="E84" i="15"/>
  <c r="D84" i="15"/>
  <c r="A84" i="15"/>
  <c r="A85" i="15" s="1"/>
  <c r="S83" i="15"/>
  <c r="O83" i="15"/>
  <c r="G83" i="15"/>
  <c r="E83" i="15"/>
  <c r="D83" i="15"/>
  <c r="S82" i="15"/>
  <c r="O82" i="15"/>
  <c r="K82" i="15"/>
  <c r="G82" i="15"/>
  <c r="E82" i="15"/>
  <c r="D82" i="15"/>
  <c r="S81" i="15"/>
  <c r="O81" i="15"/>
  <c r="G81" i="15"/>
  <c r="E81" i="15"/>
  <c r="D81" i="15"/>
  <c r="S80" i="15"/>
  <c r="G80" i="15"/>
  <c r="E80" i="15"/>
  <c r="D80" i="15"/>
  <c r="C80" i="15"/>
  <c r="S79" i="15"/>
  <c r="O79" i="15"/>
  <c r="G79" i="15"/>
  <c r="E79" i="15"/>
  <c r="D79" i="15"/>
  <c r="A79" i="15"/>
  <c r="A80" i="15" s="1"/>
  <c r="A81" i="15" s="1"/>
  <c r="A82" i="15" s="1"/>
  <c r="S78" i="15"/>
  <c r="G78" i="15"/>
  <c r="C78" i="15"/>
  <c r="E78" i="15"/>
  <c r="D78" i="15"/>
  <c r="S77" i="15"/>
  <c r="O77" i="15"/>
  <c r="G77" i="15"/>
  <c r="E77" i="15"/>
  <c r="D77" i="15"/>
  <c r="S76" i="15"/>
  <c r="O76" i="15"/>
  <c r="G76" i="15"/>
  <c r="E76" i="15"/>
  <c r="D76" i="15"/>
  <c r="S75" i="15"/>
  <c r="O75" i="15"/>
  <c r="G75" i="15"/>
  <c r="C75" i="15"/>
  <c r="E75" i="15"/>
  <c r="D75" i="15"/>
  <c r="S74" i="15"/>
  <c r="G74" i="15"/>
  <c r="E74" i="15"/>
  <c r="D74" i="15"/>
  <c r="S73" i="15"/>
  <c r="O73" i="15"/>
  <c r="G73" i="15"/>
  <c r="E73" i="15"/>
  <c r="D73" i="15"/>
  <c r="A73" i="15"/>
  <c r="A74" i="15" s="1"/>
  <c r="A75" i="15" s="1"/>
  <c r="A76" i="15" s="1"/>
  <c r="A77" i="15" s="1"/>
  <c r="S72" i="15"/>
  <c r="O72" i="15"/>
  <c r="E72" i="15"/>
  <c r="D72" i="15"/>
  <c r="S71" i="15"/>
  <c r="G71" i="15"/>
  <c r="C71" i="15" s="1"/>
  <c r="F71" i="15"/>
  <c r="E71" i="15"/>
  <c r="D71" i="15"/>
  <c r="S70" i="15"/>
  <c r="O70" i="15"/>
  <c r="G70" i="15"/>
  <c r="C70" i="15" s="1"/>
  <c r="F70" i="15"/>
  <c r="E70" i="15"/>
  <c r="D70" i="15"/>
  <c r="S69" i="15"/>
  <c r="O69" i="15"/>
  <c r="G69" i="15"/>
  <c r="C69" i="15" s="1"/>
  <c r="E69" i="15"/>
  <c r="D69" i="15"/>
  <c r="O68" i="15"/>
  <c r="K68" i="15"/>
  <c r="C68" i="15"/>
  <c r="E68" i="15"/>
  <c r="D68" i="15"/>
  <c r="S67" i="15"/>
  <c r="O67" i="15"/>
  <c r="E67" i="15"/>
  <c r="D67" i="15"/>
  <c r="A67" i="15"/>
  <c r="S66" i="15"/>
  <c r="O66" i="15"/>
  <c r="G66" i="15"/>
  <c r="E66" i="15"/>
  <c r="D66" i="15"/>
  <c r="S65" i="15"/>
  <c r="O65" i="15"/>
  <c r="G65" i="15"/>
  <c r="E65" i="15"/>
  <c r="D65" i="15"/>
  <c r="S64" i="15"/>
  <c r="O64" i="15"/>
  <c r="C64" i="15"/>
  <c r="G64" i="15"/>
  <c r="E64" i="15"/>
  <c r="D64" i="15"/>
  <c r="A64" i="15"/>
  <c r="A65" i="15" s="1"/>
  <c r="S63" i="15"/>
  <c r="O63" i="15"/>
  <c r="C63" i="15"/>
  <c r="G63" i="15"/>
  <c r="E63" i="15"/>
  <c r="D63" i="15"/>
  <c r="O62" i="15"/>
  <c r="G62" i="15"/>
  <c r="C62" i="15"/>
  <c r="E62" i="15"/>
  <c r="D62" i="15"/>
  <c r="O61" i="15"/>
  <c r="G61" i="15"/>
  <c r="E61" i="15"/>
  <c r="D61" i="15"/>
  <c r="S60" i="15"/>
  <c r="O60" i="15"/>
  <c r="G60" i="15"/>
  <c r="E60" i="15"/>
  <c r="D60" i="15"/>
  <c r="S59" i="15"/>
  <c r="O59" i="15"/>
  <c r="G59" i="15"/>
  <c r="E59" i="15"/>
  <c r="D59" i="15"/>
  <c r="S58" i="15"/>
  <c r="O58" i="15"/>
  <c r="G58" i="15"/>
  <c r="C58" i="15" s="1"/>
  <c r="E58" i="15"/>
  <c r="D58" i="15"/>
  <c r="S57" i="15"/>
  <c r="O57" i="15"/>
  <c r="G57" i="15"/>
  <c r="E57" i="15"/>
  <c r="D57" i="15"/>
  <c r="S56" i="15"/>
  <c r="O56" i="15"/>
  <c r="G56" i="15"/>
  <c r="E56" i="15"/>
  <c r="D56" i="15"/>
  <c r="A56" i="15"/>
  <c r="A57" i="15"/>
  <c r="A58" i="15" s="1"/>
  <c r="A59" i="15" s="1"/>
  <c r="A60" i="15" s="1"/>
  <c r="A61" i="15" s="1"/>
  <c r="A62" i="15" s="1"/>
  <c r="S55" i="15"/>
  <c r="O55" i="15"/>
  <c r="G55" i="15"/>
  <c r="C55" i="15" s="1"/>
  <c r="E55" i="15"/>
  <c r="D55" i="15"/>
  <c r="G54" i="15"/>
  <c r="C54" i="15" s="1"/>
  <c r="D54" i="15"/>
  <c r="G53" i="15"/>
  <c r="C53" i="15"/>
  <c r="E53" i="15"/>
  <c r="D53" i="15"/>
  <c r="O52" i="15"/>
  <c r="G52" i="15"/>
  <c r="C52" i="15" s="1"/>
  <c r="E52" i="15"/>
  <c r="D52" i="15"/>
  <c r="G51" i="15"/>
  <c r="D51" i="15"/>
  <c r="C51" i="15"/>
  <c r="G50" i="15"/>
  <c r="D50" i="15"/>
  <c r="C50" i="15"/>
  <c r="A50" i="15"/>
  <c r="G49" i="15"/>
  <c r="D49" i="15"/>
  <c r="C49" i="15"/>
  <c r="G48" i="15"/>
  <c r="C48" i="15" s="1"/>
  <c r="D48" i="15"/>
  <c r="K47" i="15"/>
  <c r="C47" i="15"/>
  <c r="D47" i="15"/>
  <c r="O46" i="15"/>
  <c r="E46" i="15"/>
  <c r="D46" i="15"/>
  <c r="C46" i="15" s="1"/>
  <c r="Q45" i="15"/>
  <c r="Q44" i="15" s="1"/>
  <c r="Q208" i="15" s="1"/>
  <c r="P45" i="15"/>
  <c r="P44" i="15" s="1"/>
  <c r="P208" i="15" s="1"/>
  <c r="L45" i="15"/>
  <c r="L44" i="15" s="1"/>
  <c r="I45" i="15"/>
  <c r="I44" i="15" s="1"/>
  <c r="E44" i="15" s="1"/>
  <c r="H45" i="15"/>
  <c r="H44" i="15"/>
  <c r="A45" i="15"/>
  <c r="V44" i="15"/>
  <c r="U44" i="15"/>
  <c r="T44" i="15"/>
  <c r="M44" i="15"/>
  <c r="J44" i="15"/>
  <c r="S43" i="15"/>
  <c r="K43" i="15"/>
  <c r="G43" i="15"/>
  <c r="C43" i="15"/>
  <c r="E43" i="15"/>
  <c r="D43" i="15"/>
  <c r="S42" i="15"/>
  <c r="K42" i="15"/>
  <c r="G42" i="15"/>
  <c r="E42" i="15"/>
  <c r="D42" i="15"/>
  <c r="S41" i="15"/>
  <c r="K41" i="15"/>
  <c r="G41" i="15"/>
  <c r="E41" i="15"/>
  <c r="D41" i="15"/>
  <c r="S40" i="15"/>
  <c r="K40" i="15"/>
  <c r="G40" i="15"/>
  <c r="C40" i="15" s="1"/>
  <c r="E40" i="15"/>
  <c r="D40" i="15"/>
  <c r="S39" i="15"/>
  <c r="K39" i="15"/>
  <c r="G39" i="15"/>
  <c r="E39" i="15"/>
  <c r="D39" i="15"/>
  <c r="S38" i="15"/>
  <c r="K38" i="15"/>
  <c r="G38" i="15"/>
  <c r="C38" i="15" s="1"/>
  <c r="E38" i="15"/>
  <c r="D38" i="15"/>
  <c r="S37" i="15"/>
  <c r="K37" i="15"/>
  <c r="G37" i="15"/>
  <c r="C37" i="15"/>
  <c r="E37" i="15"/>
  <c r="D37" i="15"/>
  <c r="S36" i="15"/>
  <c r="K36" i="15"/>
  <c r="G36" i="15"/>
  <c r="E36" i="15"/>
  <c r="D36" i="15"/>
  <c r="S35" i="15"/>
  <c r="K35" i="15"/>
  <c r="G35" i="15"/>
  <c r="C35" i="15" s="1"/>
  <c r="E35" i="15"/>
  <c r="D35" i="15"/>
  <c r="A35" i="15"/>
  <c r="A36" i="15" s="1"/>
  <c r="A37" i="15" s="1"/>
  <c r="A38" i="15" s="1"/>
  <c r="A39" i="15" s="1"/>
  <c r="A40" i="15" s="1"/>
  <c r="A41" i="15" s="1"/>
  <c r="A42" i="15" s="1"/>
  <c r="A43" i="15" s="1"/>
  <c r="S34" i="15"/>
  <c r="K34" i="15"/>
  <c r="G34" i="15"/>
  <c r="E34" i="15"/>
  <c r="D34" i="15"/>
  <c r="K33" i="15"/>
  <c r="G33" i="15"/>
  <c r="C33" i="15" s="1"/>
  <c r="E33" i="15"/>
  <c r="D33" i="15"/>
  <c r="G32" i="15"/>
  <c r="C32" i="15"/>
  <c r="D32" i="15"/>
  <c r="H31" i="15"/>
  <c r="G31" i="15" s="1"/>
  <c r="C31" i="15" s="1"/>
  <c r="G30" i="15"/>
  <c r="C30" i="15" s="1"/>
  <c r="D30" i="15"/>
  <c r="G29" i="15"/>
  <c r="G28" i="15"/>
  <c r="C28" i="15" s="1"/>
  <c r="D29" i="15"/>
  <c r="H28" i="15"/>
  <c r="D28" i="15"/>
  <c r="A28" i="15"/>
  <c r="A29" i="15"/>
  <c r="A30" i="15" s="1"/>
  <c r="A31" i="15" s="1"/>
  <c r="A32" i="15" s="1"/>
  <c r="G27" i="15"/>
  <c r="D27" i="15"/>
  <c r="C27" i="15"/>
  <c r="G26" i="15"/>
  <c r="G25" i="15"/>
  <c r="C25" i="15" s="1"/>
  <c r="D26" i="15"/>
  <c r="C26" i="15"/>
  <c r="H25" i="15"/>
  <c r="D25" i="15" s="1"/>
  <c r="G24" i="15"/>
  <c r="C24" i="15" s="1"/>
  <c r="E24" i="15"/>
  <c r="D24" i="15"/>
  <c r="I23" i="15"/>
  <c r="E23" i="15" s="1"/>
  <c r="H23" i="15"/>
  <c r="G23" i="15" s="1"/>
  <c r="C23" i="15" s="1"/>
  <c r="S22" i="15"/>
  <c r="S20" i="15" s="1"/>
  <c r="S9" i="15" s="1"/>
  <c r="D22" i="15"/>
  <c r="C22" i="15"/>
  <c r="G21" i="15"/>
  <c r="C21" i="15"/>
  <c r="D21" i="15"/>
  <c r="T20" i="15"/>
  <c r="H20" i="15"/>
  <c r="G20" i="15" s="1"/>
  <c r="D20" i="15"/>
  <c r="K19" i="15"/>
  <c r="D19" i="15"/>
  <c r="C19" i="15"/>
  <c r="L18" i="15"/>
  <c r="D18" i="15" s="1"/>
  <c r="K18" i="15"/>
  <c r="C18" i="15" s="1"/>
  <c r="G17" i="15"/>
  <c r="C17" i="15" s="1"/>
  <c r="E17" i="15"/>
  <c r="D17" i="15"/>
  <c r="G16" i="15"/>
  <c r="D16" i="15"/>
  <c r="A16" i="15"/>
  <c r="G15" i="15"/>
  <c r="C15" i="15"/>
  <c r="D15" i="15"/>
  <c r="K14" i="15"/>
  <c r="K13" i="15" s="1"/>
  <c r="K9" i="15" s="1"/>
  <c r="K208" i="15" s="1"/>
  <c r="G14" i="15"/>
  <c r="F14" i="15"/>
  <c r="E14" i="15"/>
  <c r="E13" i="15" s="1"/>
  <c r="D14" i="15"/>
  <c r="D13" i="15" s="1"/>
  <c r="A14" i="15"/>
  <c r="M13" i="15"/>
  <c r="L13" i="15"/>
  <c r="J13" i="15"/>
  <c r="I13" i="15"/>
  <c r="I9" i="15" s="1"/>
  <c r="H13" i="15"/>
  <c r="F13" i="15"/>
  <c r="G12" i="15"/>
  <c r="C12" i="15" s="1"/>
  <c r="E12" i="15"/>
  <c r="D12" i="15"/>
  <c r="G11" i="15"/>
  <c r="C11" i="15" s="1"/>
  <c r="E11" i="15"/>
  <c r="D11" i="15"/>
  <c r="I10" i="15"/>
  <c r="E10" i="15" s="1"/>
  <c r="H10" i="15"/>
  <c r="D10" i="15" s="1"/>
  <c r="G10" i="15"/>
  <c r="C10" i="15" s="1"/>
  <c r="U9" i="15"/>
  <c r="T9" i="15"/>
  <c r="T208" i="15"/>
  <c r="M9" i="15"/>
  <c r="J9" i="15"/>
  <c r="U168" i="14"/>
  <c r="Q168" i="14"/>
  <c r="I168" i="14"/>
  <c r="E168" i="14"/>
  <c r="U167" i="14"/>
  <c r="Q167" i="14"/>
  <c r="Q169" i="14" s="1"/>
  <c r="U125" i="14"/>
  <c r="I125" i="14"/>
  <c r="E125" i="14"/>
  <c r="U124" i="14"/>
  <c r="U123" i="14"/>
  <c r="I123" i="14"/>
  <c r="E123" i="14"/>
  <c r="I122" i="14"/>
  <c r="E122" i="14"/>
  <c r="U121" i="14"/>
  <c r="I121" i="14"/>
  <c r="E121" i="14" s="1"/>
  <c r="U120" i="14"/>
  <c r="E120" i="14" s="1"/>
  <c r="U119" i="14"/>
  <c r="I119" i="14"/>
  <c r="E119" i="14" s="1"/>
  <c r="M118" i="14"/>
  <c r="E118" i="14" s="1"/>
  <c r="I99" i="14"/>
  <c r="E99" i="14"/>
  <c r="I94" i="14"/>
  <c r="E94" i="14"/>
  <c r="I93" i="14"/>
  <c r="E93" i="14"/>
  <c r="M86" i="14"/>
  <c r="M85" i="14"/>
  <c r="I81" i="14"/>
  <c r="E81" i="14"/>
  <c r="I77" i="14"/>
  <c r="E77" i="14"/>
  <c r="I76" i="14"/>
  <c r="E76" i="14"/>
  <c r="I75" i="14"/>
  <c r="E75" i="14"/>
  <c r="I72" i="14"/>
  <c r="E72" i="14"/>
  <c r="I71" i="14"/>
  <c r="E71" i="14"/>
  <c r="I70" i="14"/>
  <c r="E70" i="14"/>
  <c r="I62" i="14"/>
  <c r="E62" i="14"/>
  <c r="I61" i="14"/>
  <c r="E61" i="14"/>
  <c r="I59" i="14"/>
  <c r="E59" i="14"/>
  <c r="I56" i="14"/>
  <c r="E56" i="14"/>
  <c r="I49" i="14"/>
  <c r="E49" i="14"/>
  <c r="I48" i="14"/>
  <c r="E48" i="14"/>
  <c r="I47" i="14"/>
  <c r="E47" i="14"/>
  <c r="I46" i="14"/>
  <c r="E46" i="14"/>
  <c r="I31" i="14"/>
  <c r="E31" i="14"/>
  <c r="I30" i="14"/>
  <c r="E30" i="14"/>
  <c r="I29" i="14"/>
  <c r="E29" i="14"/>
  <c r="M27" i="14"/>
  <c r="E27" i="14"/>
  <c r="M25" i="14"/>
  <c r="E25" i="14"/>
  <c r="M24" i="14"/>
  <c r="E24" i="14"/>
  <c r="I23" i="14"/>
  <c r="E23" i="14"/>
  <c r="I22" i="14"/>
  <c r="E22" i="14"/>
  <c r="I21" i="14"/>
  <c r="E21" i="14"/>
  <c r="I20" i="14"/>
  <c r="E20" i="14"/>
  <c r="I19" i="14"/>
  <c r="E19" i="14"/>
  <c r="I17" i="14"/>
  <c r="E17" i="14"/>
  <c r="I16" i="14"/>
  <c r="E16" i="14"/>
  <c r="M15" i="14"/>
  <c r="O14" i="14"/>
  <c r="G14" i="14" s="1"/>
  <c r="I13" i="14"/>
  <c r="E13" i="14" s="1"/>
  <c r="F9" i="15"/>
  <c r="I88" i="14"/>
  <c r="E88" i="14"/>
  <c r="F177" i="15"/>
  <c r="C139" i="15"/>
  <c r="E99" i="15"/>
  <c r="C77" i="15"/>
  <c r="C74" i="15"/>
  <c r="F44" i="15"/>
  <c r="C67" i="15"/>
  <c r="C56" i="15"/>
  <c r="K45" i="15"/>
  <c r="K44" i="15"/>
  <c r="C138" i="15"/>
  <c r="C79" i="15"/>
  <c r="C88" i="15"/>
  <c r="C73" i="15"/>
  <c r="C61" i="15"/>
  <c r="E45" i="15"/>
  <c r="D206" i="15"/>
  <c r="D203" i="15"/>
  <c r="C200" i="15"/>
  <c r="C202" i="15"/>
  <c r="D198" i="15"/>
  <c r="V208" i="15"/>
  <c r="C186" i="15"/>
  <c r="H175" i="15"/>
  <c r="N176" i="15"/>
  <c r="N175" i="15"/>
  <c r="N208" i="15" s="1"/>
  <c r="L175" i="15"/>
  <c r="G176" i="15"/>
  <c r="G175" i="15"/>
  <c r="D176" i="15"/>
  <c r="C166" i="15"/>
  <c r="G170" i="15"/>
  <c r="C170" i="15" s="1"/>
  <c r="H140" i="15"/>
  <c r="C127" i="15"/>
  <c r="U208" i="15"/>
  <c r="D100" i="15"/>
  <c r="C82" i="15"/>
  <c r="C59" i="15"/>
  <c r="C86" i="15"/>
  <c r="S44" i="15"/>
  <c r="C57" i="15"/>
  <c r="C72" i="15"/>
  <c r="C76" i="15"/>
  <c r="C84" i="15"/>
  <c r="C65" i="15"/>
  <c r="C81" i="15"/>
  <c r="C83" i="15"/>
  <c r="G45" i="15"/>
  <c r="G44" i="15" s="1"/>
  <c r="D45" i="15"/>
  <c r="C36" i="15"/>
  <c r="C34" i="15"/>
  <c r="C42" i="15"/>
  <c r="C16" i="15"/>
  <c r="H9" i="15"/>
  <c r="K176" i="15"/>
  <c r="K175" i="15"/>
  <c r="C100" i="15"/>
  <c r="C29" i="15"/>
  <c r="C41" i="15"/>
  <c r="C60" i="15"/>
  <c r="C66" i="15"/>
  <c r="C143" i="15"/>
  <c r="C176" i="15"/>
  <c r="C175" i="15" s="1"/>
  <c r="L9" i="15"/>
  <c r="L208" i="15" s="1"/>
  <c r="G135" i="15"/>
  <c r="C135" i="15"/>
  <c r="K141" i="15"/>
  <c r="K140" i="15"/>
  <c r="H197" i="15"/>
  <c r="D197" i="15" s="1"/>
  <c r="C39" i="15"/>
  <c r="C199" i="15"/>
  <c r="F141" i="15"/>
  <c r="J140" i="15"/>
  <c r="F176" i="15"/>
  <c r="F175" i="15" s="1"/>
  <c r="G197" i="15"/>
  <c r="G13" i="15"/>
  <c r="C14" i="15"/>
  <c r="S175" i="15"/>
  <c r="K197" i="15"/>
  <c r="C13" i="15"/>
  <c r="D9" i="15"/>
  <c r="C197" i="15"/>
  <c r="H208" i="15"/>
  <c r="J208" i="15"/>
  <c r="F208" i="15" s="1"/>
  <c r="F140" i="15"/>
  <c r="G99" i="15"/>
  <c r="C99" i="15"/>
  <c r="D208" i="15"/>
  <c r="I15" i="14"/>
  <c r="E15" i="14"/>
  <c r="I91" i="14"/>
  <c r="E91" i="14"/>
  <c r="S20" i="20"/>
  <c r="I69" i="14"/>
  <c r="E69" i="14" s="1"/>
  <c r="M18" i="14"/>
  <c r="G45" i="20"/>
  <c r="C45" i="20"/>
  <c r="L205" i="20"/>
  <c r="L204" i="20"/>
  <c r="K18" i="20"/>
  <c r="C18" i="20"/>
  <c r="F207" i="20"/>
  <c r="K173" i="20"/>
  <c r="C173" i="20" s="1"/>
  <c r="J10" i="20"/>
  <c r="F10" i="20" s="1"/>
  <c r="H95" i="20"/>
  <c r="P44" i="20"/>
  <c r="P220" i="20" s="1"/>
  <c r="K216" i="20"/>
  <c r="H130" i="20"/>
  <c r="D207" i="20"/>
  <c r="D205" i="20"/>
  <c r="D20" i="20"/>
  <c r="G212" i="20"/>
  <c r="C212" i="20"/>
  <c r="N176" i="20"/>
  <c r="G216" i="20"/>
  <c r="C216" i="20" s="1"/>
  <c r="K207" i="20"/>
  <c r="K205" i="20" s="1"/>
  <c r="K204" i="20" s="1"/>
  <c r="C204" i="20" s="1"/>
  <c r="F131" i="20"/>
  <c r="G169" i="20"/>
  <c r="C169" i="20" s="1"/>
  <c r="G190" i="20"/>
  <c r="C190" i="20" s="1"/>
  <c r="G30" i="20"/>
  <c r="C30" i="20" s="1"/>
  <c r="K96" i="20"/>
  <c r="F177" i="20"/>
  <c r="F176" i="20"/>
  <c r="D212" i="20"/>
  <c r="S10" i="20"/>
  <c r="L169" i="14"/>
  <c r="K169" i="14"/>
  <c r="I90" i="14"/>
  <c r="E90" i="14"/>
  <c r="M14" i="14"/>
  <c r="I11" i="14"/>
  <c r="E11" i="14"/>
  <c r="M55" i="14"/>
  <c r="I18" i="14"/>
  <c r="E18" i="14" s="1"/>
  <c r="I45" i="14"/>
  <c r="E45" i="14" s="1"/>
  <c r="M45" i="14"/>
  <c r="M169" i="14" s="1"/>
  <c r="I109" i="14"/>
  <c r="E109" i="14"/>
  <c r="I55" i="14"/>
  <c r="E55" i="14"/>
  <c r="I14" i="14"/>
  <c r="E14" i="14"/>
  <c r="E85" i="14"/>
  <c r="H169" i="14"/>
  <c r="Y169" i="14"/>
  <c r="E86" i="14"/>
  <c r="E52" i="14"/>
  <c r="F74" i="14"/>
  <c r="H82" i="14"/>
  <c r="I82" i="14"/>
  <c r="I169" i="14"/>
  <c r="J169" i="14"/>
  <c r="F169" i="14"/>
  <c r="E82" i="14"/>
  <c r="G24" i="20"/>
  <c r="C24" i="20" s="1"/>
  <c r="H10" i="20"/>
  <c r="D95" i="20"/>
  <c r="C43" i="20"/>
  <c r="C76" i="20"/>
  <c r="G104" i="20"/>
  <c r="C104" i="20" s="1"/>
  <c r="G96" i="20"/>
  <c r="C96" i="20" s="1"/>
  <c r="K95" i="20"/>
  <c r="D131" i="20"/>
  <c r="T220" i="20"/>
  <c r="H204" i="20"/>
  <c r="G177" i="20"/>
  <c r="G14" i="20"/>
  <c r="H176" i="20"/>
  <c r="G205" i="20"/>
  <c r="O44" i="20"/>
  <c r="O220" i="20" s="1"/>
  <c r="C65" i="20"/>
  <c r="C71" i="20"/>
  <c r="C77" i="20"/>
  <c r="C80" i="20"/>
  <c r="C85" i="20"/>
  <c r="C113" i="20"/>
  <c r="C128" i="20"/>
  <c r="K131" i="20"/>
  <c r="G11" i="20"/>
  <c r="I10" i="20"/>
  <c r="E10" i="20"/>
  <c r="U220" i="20"/>
  <c r="C194" i="20"/>
  <c r="C74" i="20"/>
  <c r="E95" i="20"/>
  <c r="F30" i="20"/>
  <c r="G95" i="20"/>
  <c r="C14" i="20"/>
  <c r="G130" i="20"/>
  <c r="C130" i="20" s="1"/>
  <c r="C157" i="20"/>
  <c r="M130" i="20"/>
  <c r="G44" i="20"/>
  <c r="C36" i="20"/>
  <c r="C41" i="20"/>
  <c r="C59" i="20"/>
  <c r="C62" i="20"/>
  <c r="C66" i="20"/>
  <c r="C72" i="20"/>
  <c r="C75" i="20"/>
  <c r="C81" i="20"/>
  <c r="C88" i="20"/>
  <c r="C117" i="20"/>
  <c r="C120" i="20"/>
  <c r="C122" i="20"/>
  <c r="C167" i="20"/>
  <c r="C200" i="20"/>
  <c r="C57" i="20"/>
  <c r="C87" i="20"/>
  <c r="C61" i="20"/>
  <c r="K130" i="20"/>
  <c r="D176" i="20"/>
  <c r="C68" i="20"/>
  <c r="C100" i="20"/>
  <c r="D96" i="20"/>
  <c r="S220" i="20"/>
  <c r="C205" i="20"/>
  <c r="K10" i="20"/>
  <c r="C70" i="20"/>
  <c r="C73" i="20"/>
  <c r="C121" i="20"/>
  <c r="C123" i="20"/>
  <c r="C89" i="20"/>
  <c r="C78" i="20"/>
  <c r="C207" i="20"/>
  <c r="D44" i="20"/>
  <c r="W44" i="20"/>
  <c r="C35" i="20"/>
  <c r="C40" i="20"/>
  <c r="C63" i="20"/>
  <c r="C82" i="20"/>
  <c r="C86" i="20"/>
  <c r="C175" i="20"/>
  <c r="C84" i="20"/>
  <c r="D14" i="20"/>
  <c r="C67" i="20"/>
  <c r="C69" i="20"/>
  <c r="C58" i="20"/>
  <c r="C60" i="20"/>
  <c r="C137" i="20"/>
  <c r="E44" i="20"/>
  <c r="F44" i="20"/>
  <c r="C11" i="20"/>
  <c r="C114" i="20"/>
  <c r="F95" i="20"/>
  <c r="C12" i="20"/>
  <c r="D130" i="20"/>
  <c r="E130" i="20"/>
  <c r="K177" i="20"/>
  <c r="K176" i="20"/>
  <c r="K220" i="20" s="1"/>
  <c r="D45" i="20"/>
  <c r="C29" i="20"/>
  <c r="G176" i="20"/>
  <c r="D10" i="20"/>
  <c r="G20" i="20"/>
  <c r="C20" i="20"/>
  <c r="C131" i="20"/>
  <c r="E45" i="20"/>
  <c r="I220" i="20"/>
  <c r="H220" i="20"/>
  <c r="M220" i="20"/>
  <c r="E220" i="20" s="1"/>
  <c r="D204" i="20"/>
  <c r="F205" i="20"/>
  <c r="L220" i="20"/>
  <c r="J220" i="20"/>
  <c r="G204" i="20"/>
  <c r="E131" i="20"/>
  <c r="W130" i="20"/>
  <c r="Y220" i="20"/>
  <c r="W95" i="20"/>
  <c r="C95" i="20" s="1"/>
  <c r="X220" i="20"/>
  <c r="D220" i="20" s="1"/>
  <c r="C44" i="20"/>
  <c r="G10" i="20"/>
  <c r="C10" i="20" s="1"/>
  <c r="C177" i="20"/>
  <c r="C176" i="20" s="1"/>
  <c r="F204" i="20"/>
  <c r="W220" i="20"/>
  <c r="G220" i="20" l="1"/>
  <c r="C220" i="20" s="1"/>
  <c r="C20" i="15"/>
  <c r="G9" i="15"/>
  <c r="D44" i="15"/>
  <c r="G140" i="15"/>
  <c r="C140" i="15" s="1"/>
  <c r="C141" i="15"/>
  <c r="I208" i="15"/>
  <c r="E9" i="15"/>
  <c r="S208" i="15"/>
  <c r="E140" i="15"/>
  <c r="M208" i="15"/>
  <c r="O169" i="14"/>
  <c r="G169" i="14" s="1"/>
  <c r="D23" i="15"/>
  <c r="D31" i="15"/>
  <c r="O45" i="15"/>
  <c r="C111" i="15"/>
  <c r="U169" i="14"/>
  <c r="E169" i="14" s="1"/>
  <c r="E167" i="14"/>
  <c r="V220" i="20"/>
  <c r="C132" i="20"/>
  <c r="E124" i="14"/>
  <c r="N130" i="20"/>
  <c r="F130" i="20" l="1"/>
  <c r="N220" i="20"/>
  <c r="F220" i="20" s="1"/>
  <c r="C45" i="15"/>
  <c r="O44" i="15"/>
  <c r="E208" i="15"/>
  <c r="G208" i="15"/>
  <c r="C9" i="15"/>
  <c r="O208" i="15" l="1"/>
  <c r="C44" i="15"/>
  <c r="C208" i="15"/>
</calcChain>
</file>

<file path=xl/sharedStrings.xml><?xml version="1.0" encoding="utf-8"?>
<sst xmlns="http://schemas.openxmlformats.org/spreadsheetml/2006/main" count="811" uniqueCount="457">
  <si>
    <t>Eil.Nr.</t>
  </si>
  <si>
    <t>Priešgaisrinė tarnyba</t>
  </si>
  <si>
    <t>Socialinė parama mokiniams</t>
  </si>
  <si>
    <t>Kultūros centras</t>
  </si>
  <si>
    <t>Krašto muziejus</t>
  </si>
  <si>
    <t>Kūno kultūros ir sporto centras</t>
  </si>
  <si>
    <t>Visuomenės sveikatos biuras</t>
  </si>
  <si>
    <t>Juodupės seniūnija</t>
  </si>
  <si>
    <t>Jūžintų seniūnija</t>
  </si>
  <si>
    <t>Kamajų seniūnija</t>
  </si>
  <si>
    <t>Kazliškio seniūnija</t>
  </si>
  <si>
    <t>Kriaunų seniūnija</t>
  </si>
  <si>
    <t>Obelių seniūnija</t>
  </si>
  <si>
    <t>Pandėlio seniūnija</t>
  </si>
  <si>
    <t>Panemunėlio seniūnija</t>
  </si>
  <si>
    <t>Rokiškio miesto seniūnija</t>
  </si>
  <si>
    <t>L/d "Pumpurėlis"</t>
  </si>
  <si>
    <t>Juodupės l/d</t>
  </si>
  <si>
    <t>Senamiesčio progimnazija</t>
  </si>
  <si>
    <t>J.Tumo-Vaižganto gimnazija</t>
  </si>
  <si>
    <t>Juodupės gimnazija</t>
  </si>
  <si>
    <t>Kamajų A.Strazdo gimnazija</t>
  </si>
  <si>
    <t>Obelių gimnazija</t>
  </si>
  <si>
    <t>Švietimo centras</t>
  </si>
  <si>
    <t>Pedagoginė psichologinė tarnyba</t>
  </si>
  <si>
    <t xml:space="preserve">Rokiškio rajono savivaldybės tarybos </t>
  </si>
  <si>
    <t>Administracija</t>
  </si>
  <si>
    <t>Socialinės paramos centras</t>
  </si>
  <si>
    <t>Rokiškio kaimiškoji seniūnija</t>
  </si>
  <si>
    <t>L/d Nykštukas</t>
  </si>
  <si>
    <t>L/d Pumpurėlis</t>
  </si>
  <si>
    <t>Kriaunų pagrindinė m-kla</t>
  </si>
  <si>
    <t>Choreografijos mokykla</t>
  </si>
  <si>
    <t>Turizmo ir tradicinių amatų informacijos ir koordinavimo centras</t>
  </si>
  <si>
    <t>Rokiškio pagrindinė mokykla</t>
  </si>
  <si>
    <t>Turto valdymo ir viešųjų pirkimų skyrius</t>
  </si>
  <si>
    <t>J.Keliuočio viešoji biblioteka</t>
  </si>
  <si>
    <t>L/d Varpelis</t>
  </si>
  <si>
    <t>Suaugusiųjų ir jaunimo mokymo centras</t>
  </si>
  <si>
    <t xml:space="preserve">                                                                                      ROKIŠKIO RAJONO SAVIVALDYBĖS 2016 METŲ BIUDŽETAS</t>
  </si>
  <si>
    <t>tūkst.eur.</t>
  </si>
  <si>
    <t>Programos/asignavimų valdytojo pavadinimas</t>
  </si>
  <si>
    <t>Iš viso</t>
  </si>
  <si>
    <t>iš jų:</t>
  </si>
  <si>
    <t>Iš viso SF*</t>
  </si>
  <si>
    <t>Iš viso MK*</t>
  </si>
  <si>
    <t>Iš viso SP PR*</t>
  </si>
  <si>
    <t>išlaidoms</t>
  </si>
  <si>
    <t>turtui įsigyti</t>
  </si>
  <si>
    <t>iš jų: darbo užmokesčiui</t>
  </si>
  <si>
    <t>Savivaldybės taryba</t>
  </si>
  <si>
    <t>Mero ir vicemero darbo apmokėjimas</t>
  </si>
  <si>
    <t>Tarybos narių darbo apmokėjimas</t>
  </si>
  <si>
    <t>Savivaldybės administracija iš viso</t>
  </si>
  <si>
    <t>Savivaldybės kitos išlaidos</t>
  </si>
  <si>
    <t xml:space="preserve">Kontrolės ir audito tarnyba </t>
  </si>
  <si>
    <t>Socialinės paramos ir sveikatos skyrius iš viso</t>
  </si>
  <si>
    <t>Socialinė parama</t>
  </si>
  <si>
    <t>Slauga pagal socialines indikacijas</t>
  </si>
  <si>
    <t>Parapijos senelių namų finansavimas</t>
  </si>
  <si>
    <t>Būsto pritaikymas neįgaliesiems</t>
  </si>
  <si>
    <t>Asmenų patalpinimas į stacionarias globos įst.</t>
  </si>
  <si>
    <t>Socialinės paramos mokiniams administravimas</t>
  </si>
  <si>
    <t>Asmenų su sunkia negalia socialinė globa</t>
  </si>
  <si>
    <t>Kompensacijos už šildymą ir vandenį</t>
  </si>
  <si>
    <t>Socialinės reabilitacijos paslaugų neįgaliesiems bendruomenėje projektams finansuoti</t>
  </si>
  <si>
    <t>VšĮ Rokiškio PASPC moterų konsultacijos kabinetų įrangai</t>
  </si>
  <si>
    <t>Tarptautinis bendradarbiavimas</t>
  </si>
  <si>
    <t>Nevyriausybinių organizac. projektų finansavimas</t>
  </si>
  <si>
    <t>Nekilnojamo turto įregistravimas</t>
  </si>
  <si>
    <t>Lengvatinio keleivių pervežimo išlaidų kompensav.</t>
  </si>
  <si>
    <t>Nuostolingų maršrutų išlaidų kompensavimas</t>
  </si>
  <si>
    <t>Kompensacijos už liftų naudojimą</t>
  </si>
  <si>
    <t>Nekilnojamo turto nuomos specialioji programa</t>
  </si>
  <si>
    <t>Kapitalo investicijos ir ilgalaikio turto remontas</t>
  </si>
  <si>
    <t>Subsidijos gamintojams už šiluminę energiją</t>
  </si>
  <si>
    <t>Europos ir kitų fondų projektams dalinai finansuoti</t>
  </si>
  <si>
    <t>Investiciniams projektams, galimybių studijoms ir kitiems dokumentams rengti</t>
  </si>
  <si>
    <t>Smulkaus ir vidutinio verslo plėtros programa</t>
  </si>
  <si>
    <t>Architektūros ir  paveldosaugos skyrius  iš viso</t>
  </si>
  <si>
    <t>Laisvės kovų įamžinimo komisijos veikla</t>
  </si>
  <si>
    <t>Aplinkos apsaugos rėmimo specialioji programa</t>
  </si>
  <si>
    <t>Žemės ūkio skyrius iš viso</t>
  </si>
  <si>
    <t>Vaikų ir jaunimo socializacijos programa</t>
  </si>
  <si>
    <t>Nusikalstamų veikų prevencijos ir kontrolės progr.</t>
  </si>
  <si>
    <t>Lengvatinis keleivių pervež. išl. kompensavimas</t>
  </si>
  <si>
    <t>Neformaliojo vaikų švietimo programoms</t>
  </si>
  <si>
    <t>Suaugusiųjų neformalaus ugdymo programoms</t>
  </si>
  <si>
    <t>Maisto atliekų utilizavimui</t>
  </si>
  <si>
    <t>Pedagoginė grupė</t>
  </si>
  <si>
    <t>iš to sk.: L.Šepkos konkurso premijoms</t>
  </si>
  <si>
    <t xml:space="preserve">             Tyzenhauzų paveldo tyrimams</t>
  </si>
  <si>
    <t xml:space="preserve">Kūno kultūros ir sporto centras  </t>
  </si>
  <si>
    <t xml:space="preserve">              Europos paplūdimio tinklinio turnyrui</t>
  </si>
  <si>
    <t xml:space="preserve">              Lietuvos automobilių Ralio čempionato 4 etapo varžyboms</t>
  </si>
  <si>
    <t xml:space="preserve">Pandėlio seniūnija                     </t>
  </si>
  <si>
    <t>M/d Ąžuoliukas</t>
  </si>
  <si>
    <t>Obelių l/d</t>
  </si>
  <si>
    <t>Kavoliškio m/d</t>
  </si>
  <si>
    <t>Pandėlio prad.m-kla</t>
  </si>
  <si>
    <t>Senamiesčio progimnazijos Laibgalių sk.</t>
  </si>
  <si>
    <t>VŠĮ Rokiškio psich. ligon. sk.</t>
  </si>
  <si>
    <t>Panemunėlio pagrindinė m-kla</t>
  </si>
  <si>
    <t>Juozo Tūbelio progimnazija</t>
  </si>
  <si>
    <t>Juodupės gimn. neformaliojo švietimo sk.</t>
  </si>
  <si>
    <t>Jūžintų J.O.Širvydo pagrindinė m-kla</t>
  </si>
  <si>
    <t>Kamajų A. Strazdo gimn. ikimokykl. ugd. sk.</t>
  </si>
  <si>
    <t>Kamajų gimn. neformaliojo švietimo sk.</t>
  </si>
  <si>
    <t>Obelių gimn. neformaliojo švietimo sk.</t>
  </si>
  <si>
    <t xml:space="preserve">Pandėlio gimnazija </t>
  </si>
  <si>
    <t>Rudolfo Lymano muzikos mokykla</t>
  </si>
  <si>
    <t>Pandėlio universalus daugiafunkcis centras</t>
  </si>
  <si>
    <r>
      <t xml:space="preserve">SF* - </t>
    </r>
    <r>
      <rPr>
        <sz val="10"/>
        <rFont val="Arial"/>
        <family val="2"/>
        <charset val="186"/>
      </rPr>
      <t>savarankiška funkcija</t>
    </r>
  </si>
  <si>
    <r>
      <t xml:space="preserve">SP PR* - </t>
    </r>
    <r>
      <rPr>
        <sz val="10"/>
        <rFont val="Arial"/>
        <family val="2"/>
        <charset val="186"/>
      </rPr>
      <t>specialioji programa</t>
    </r>
  </si>
  <si>
    <t>ASIGNAVIMAI  PAGAL PROGRAMAS</t>
  </si>
  <si>
    <t>5 priedas</t>
  </si>
  <si>
    <t>tūkst.eurų</t>
  </si>
  <si>
    <t>SAVIVALDYBĖS FUNKCIJŲ ĮGYVENDINIMAS IR VALDYMAS (01)</t>
  </si>
  <si>
    <t>Savivaldybės administracija</t>
  </si>
  <si>
    <t xml:space="preserve">   administracija</t>
  </si>
  <si>
    <t xml:space="preserve">   administracijos direktoriaus rezervas</t>
  </si>
  <si>
    <t xml:space="preserve">   savivaldybės kitos išlaidos</t>
  </si>
  <si>
    <t>Kontrolės ir audito tarnyba</t>
  </si>
  <si>
    <t>Socialinės paramos ir sveikatos skyrius</t>
  </si>
  <si>
    <t xml:space="preserve">  socialinės paramos mokiniams administravimas</t>
  </si>
  <si>
    <t xml:space="preserve">   nekilnojamojo turto įregistravimas</t>
  </si>
  <si>
    <t xml:space="preserve">   nekilnojamo turto nuomos specialioji programa</t>
  </si>
  <si>
    <t>Statybos ir  infrastruktūros skyrius</t>
  </si>
  <si>
    <t xml:space="preserve">   projektų administravimas</t>
  </si>
  <si>
    <t>Strateginio planavimo ir investicijų skyrius</t>
  </si>
  <si>
    <t xml:space="preserve">  Europos ir kitų fondų projektams dalinai finansuoti</t>
  </si>
  <si>
    <t xml:space="preserve">  invest.projektams,galimybių studijoms ir kitiems dokumentams rengti</t>
  </si>
  <si>
    <t>Architektūros ir paveldosaugos skyrius</t>
  </si>
  <si>
    <r>
      <t xml:space="preserve">  </t>
    </r>
    <r>
      <rPr>
        <i/>
        <sz val="9"/>
        <rFont val="Arial"/>
        <family val="2"/>
        <charset val="186"/>
      </rPr>
      <t>paveldosaugos komisijos veiklos programa</t>
    </r>
  </si>
  <si>
    <t xml:space="preserve">  laisvės kovų įamžinimo komisijos veikla</t>
  </si>
  <si>
    <t>Finansų skyrius</t>
  </si>
  <si>
    <r>
      <t xml:space="preserve">   paskolų aptarnavimas</t>
    </r>
    <r>
      <rPr>
        <sz val="10"/>
        <rFont val="Arial"/>
        <family val="2"/>
        <charset val="186"/>
      </rPr>
      <t xml:space="preserve"> </t>
    </r>
  </si>
  <si>
    <t>UGDYMO KOKYBĖS IR MOKYMOSI APLINKOS UŽTIKRINIMAS (02)</t>
  </si>
  <si>
    <t>Švietimo skyrius</t>
  </si>
  <si>
    <t xml:space="preserve">  brandos egzaminams organizuoti ir vykdyti</t>
  </si>
  <si>
    <t xml:space="preserve">  neformaliojo vaikų švietimo programoms</t>
  </si>
  <si>
    <t xml:space="preserve">  suaugusiųjų neformalaus ugdymo programoms</t>
  </si>
  <si>
    <t xml:space="preserve">  pedagoginė grupė</t>
  </si>
  <si>
    <t xml:space="preserve">  lengvatinio moksleivių pervež. išlaidų kompensav.</t>
  </si>
  <si>
    <t xml:space="preserve">  maisto atliekų utilizavimui</t>
  </si>
  <si>
    <t xml:space="preserve">  VŠĮ Rokiškio jaunimo centras</t>
  </si>
  <si>
    <t xml:space="preserve">  VŠĮ Rokiškio jaunimo centras Žiobiškio sk.</t>
  </si>
  <si>
    <t>mokinių pavėžėjimui tėvų (globėjų) nuosavu transportu</t>
  </si>
  <si>
    <t>Pandėlio prad.m-klos Kazliškio skyrius</t>
  </si>
  <si>
    <t>J. Tumo - Vaižganto gimnazijos bendrabutis</t>
  </si>
  <si>
    <t>Juodupės gimn.neformaliojo švietimo sk.</t>
  </si>
  <si>
    <t>Kamajų A.Strazdo gim. ikimokyklinio ug.sk.</t>
  </si>
  <si>
    <t>Kamajų gimn. neformaliojo švietimo skyrius</t>
  </si>
  <si>
    <t>Obelių gimnaz. neformaliojo švietimo sk.</t>
  </si>
  <si>
    <t>Pedagogonė psichologinė tarnyba</t>
  </si>
  <si>
    <t>Panemunėlio universalus daugiafunkcis centras</t>
  </si>
  <si>
    <t xml:space="preserve"> iš to sk.: ledo arenos šaldymui</t>
  </si>
  <si>
    <t>KULTŪROS,SPPORTO,BENDRUOME-    NĖS IR VAIKŲ IR JAUNIMO GYVENIMO AKTYVINIMO PROGRAMA (03)</t>
  </si>
  <si>
    <t>Kultūros,turizmo ir ryšių su užsienio šalimis skyrius</t>
  </si>
  <si>
    <t xml:space="preserve">  tarptautinis bendradarbiavimas</t>
  </si>
  <si>
    <t xml:space="preserve">  rajono renginių programa</t>
  </si>
  <si>
    <t xml:space="preserve">  nevyriausybinių organizacijų projektų finansavimas</t>
  </si>
  <si>
    <t xml:space="preserve">   iš to sk.: jaunimo org.projektų finansavimas</t>
  </si>
  <si>
    <t xml:space="preserve">                  sporto organizacijų projektų finansavimas</t>
  </si>
  <si>
    <t xml:space="preserve">  leidyba</t>
  </si>
  <si>
    <t xml:space="preserve">  talentingų žmonių rėmimui</t>
  </si>
  <si>
    <t xml:space="preserve">  kaimo materialinės bazės stiprinimui</t>
  </si>
  <si>
    <t xml:space="preserve">  pasiruošimas 2018 m. dainų šventei</t>
  </si>
  <si>
    <t xml:space="preserve">  Rotary klubui projektui</t>
  </si>
  <si>
    <t xml:space="preserve"> iš to sk.: festivaliui ,,Vaidiname žemdirbiams"</t>
  </si>
  <si>
    <t xml:space="preserve">               projektui ,,Lietuvos kultūros sostinė"</t>
  </si>
  <si>
    <t>J.Keliuočio Viešoji biblioteka</t>
  </si>
  <si>
    <t>iš to sk.: Baltijos galiūnų čempionatui</t>
  </si>
  <si>
    <t>Vaiko teisių apsaugos skyrius</t>
  </si>
  <si>
    <r>
      <t xml:space="preserve"> </t>
    </r>
    <r>
      <rPr>
        <i/>
        <sz val="10"/>
        <rFont val="Arial"/>
        <family val="2"/>
        <charset val="186"/>
      </rPr>
      <t xml:space="preserve"> vaikų dienos centrų dalinis finansavimas</t>
    </r>
  </si>
  <si>
    <t xml:space="preserve">  vaikų ir jaunimo socializacija</t>
  </si>
  <si>
    <r>
      <t xml:space="preserve">  </t>
    </r>
    <r>
      <rPr>
        <i/>
        <sz val="9"/>
        <rFont val="Arial"/>
        <family val="2"/>
        <charset val="186"/>
      </rPr>
      <t>nusikalstamų veikų prevencijos ir kontrolės progr.</t>
    </r>
  </si>
  <si>
    <t xml:space="preserve">SOCIALINĖS PARAMOS IR SVEIKATOS APSAUGOS PASLAUGŲ KOKYBĖS GERINIMAS (04)                 </t>
  </si>
  <si>
    <t xml:space="preserve">  socialinė parama</t>
  </si>
  <si>
    <t xml:space="preserve">  slauga pagal socialines indikacijas</t>
  </si>
  <si>
    <t xml:space="preserve">  parapijos senelių namų finansavimas</t>
  </si>
  <si>
    <t xml:space="preserve">  būsto pritaikymas neįgaliesiems</t>
  </si>
  <si>
    <t xml:space="preserve">  asmenų patalpinimas į stacionarias globos įstaigas</t>
  </si>
  <si>
    <t xml:space="preserve">  socialinė parama mokiniams</t>
  </si>
  <si>
    <t xml:space="preserve">  asmenų su sunkia negalia socialinė globa</t>
  </si>
  <si>
    <t xml:space="preserve">  lėšos socialinėms paslaugoms</t>
  </si>
  <si>
    <t xml:space="preserve">  kompensacijos už šildymą ir vandenį</t>
  </si>
  <si>
    <t xml:space="preserve">  Socialinės reabilitacijos paslaugų neįgaliesiems bendruomenėje projektams finansuoti</t>
  </si>
  <si>
    <t xml:space="preserve">  neveiksnių asmenų būklės peržiūrėjimas</t>
  </si>
  <si>
    <t xml:space="preserve">  VšĮ Rokiškio rajono ligoninės dalininko kapitalui didinti (lizingas)</t>
  </si>
  <si>
    <t xml:space="preserve">  Gydytojų rezidentūros studijų kompensavimas</t>
  </si>
  <si>
    <t xml:space="preserve">  Vystomoji bendradarbiavimo veikla</t>
  </si>
  <si>
    <t xml:space="preserve">   darbo politikos formavavimas ir įgyvendinimas</t>
  </si>
  <si>
    <t xml:space="preserve">   lengvatinio keleivių pervežimo išlaidų kompensav.</t>
  </si>
  <si>
    <t xml:space="preserve">   kompensacijos už liftų naudojimą</t>
  </si>
  <si>
    <r>
      <t xml:space="preserve"> </t>
    </r>
    <r>
      <rPr>
        <sz val="10"/>
        <rFont val="Arial"/>
        <family val="2"/>
        <charset val="186"/>
      </rPr>
      <t xml:space="preserve"> </t>
    </r>
    <r>
      <rPr>
        <i/>
        <sz val="10"/>
        <rFont val="Arial"/>
        <family val="2"/>
        <charset val="186"/>
      </rPr>
      <t xml:space="preserve">iš to sk.: </t>
    </r>
    <r>
      <rPr>
        <i/>
        <sz val="10"/>
        <rFont val="Arial"/>
        <family val="2"/>
        <charset val="186"/>
      </rPr>
      <t>sveikatos priežiūra mokyklose</t>
    </r>
  </si>
  <si>
    <t>RAJONO INFRASTRUKTŪROS OBJEKTŲ PRIEŽIŪRA,PLĖTRA IR MODERNIZAVIMAS (05)</t>
  </si>
  <si>
    <t xml:space="preserve">   kapitalo investicijos ir ilgalaikio turto remontas</t>
  </si>
  <si>
    <t>iš to sk.: Valstybės investicijų programa</t>
  </si>
  <si>
    <t xml:space="preserve">   VšĮ Juodupės komunalininkas dalininko kapitalui didinti (paskolai grąžinti)</t>
  </si>
  <si>
    <t xml:space="preserve">   kelių žiemos priežiūra</t>
  </si>
  <si>
    <t xml:space="preserve">   subsidijos gamintojams už šiluminę energiją</t>
  </si>
  <si>
    <t xml:space="preserve">   įvykdytų projektų priežiūrai</t>
  </si>
  <si>
    <t xml:space="preserve">   seniūnijų gatvių apšvietimo atnaujinimas</t>
  </si>
  <si>
    <t xml:space="preserve">  teritorijų planavimas ir detalieji planai</t>
  </si>
  <si>
    <t>KAIMO PLĖTROS,APLINKOS APSAUGOS IR VERSLO SKATINIMAS (06)</t>
  </si>
  <si>
    <t xml:space="preserve">    smulkaus ir vidutinio verslo plėtros programa</t>
  </si>
  <si>
    <t>Žemės ūkio skyrius</t>
  </si>
  <si>
    <t xml:space="preserve">  žemės gerinimas</t>
  </si>
  <si>
    <t xml:space="preserve">   žemės ūkio plėtros programa</t>
  </si>
  <si>
    <t xml:space="preserve">   pavojingų,didžiagabaritinių ir asbesto turinčių atliekų surinkimas ir sutvarkymas</t>
  </si>
  <si>
    <r>
      <t xml:space="preserve">  </t>
    </r>
    <r>
      <rPr>
        <i/>
        <sz val="10"/>
        <rFont val="Arial"/>
        <family val="2"/>
        <charset val="186"/>
      </rPr>
      <t>aplinkos apsaugos rėmimo spec.programa</t>
    </r>
  </si>
  <si>
    <t xml:space="preserve">  nuostolingų maršrutų išlaidoms kompensuoti</t>
  </si>
  <si>
    <t xml:space="preserve">                                                         IŠ VISO:</t>
  </si>
  <si>
    <r>
      <t xml:space="preserve">MK* - </t>
    </r>
    <r>
      <rPr>
        <sz val="10"/>
        <rFont val="Arial"/>
        <family val="2"/>
        <charset val="186"/>
      </rPr>
      <t>mokinio krepšelis</t>
    </r>
  </si>
  <si>
    <t>ROKIŠKIO RAJONO SAVIVALDYBĖS 2018 METŲ BIUDŽETAS</t>
  </si>
  <si>
    <t>2018 m. vasario 21 d. sprendimo Nr. TS-</t>
  </si>
  <si>
    <t>Iš viso VF*/ES*</t>
  </si>
  <si>
    <r>
      <t>VF*</t>
    </r>
    <r>
      <rPr>
        <sz val="10"/>
        <rFont val="Arial"/>
        <charset val="186"/>
      </rPr>
      <t xml:space="preserve"> - valstybės funkcija/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</si>
  <si>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Parama šeimynoms, globėjams ir daugiavaikėms šeimoms</t>
  </si>
  <si>
    <t>Kelių  priežiūros programa</t>
  </si>
  <si>
    <t>Beglobių gyvūnų priežiūra</t>
  </si>
  <si>
    <t>PRACT už atliekų tvarkymą</t>
  </si>
  <si>
    <t>Kaimo programa</t>
  </si>
  <si>
    <t>Melioracijos programa</t>
  </si>
  <si>
    <t>Talentingų žmonių rėmimo programa</t>
  </si>
  <si>
    <t>Užimtumo didinimo programa</t>
  </si>
  <si>
    <t>Seniūnijų gatvių apšvietimo atnaujinimo programa</t>
  </si>
  <si>
    <t>Panemunėlio mokykla-daugiafunkcis centras</t>
  </si>
  <si>
    <t>Katalėjos šeimynai - pagalbos pinigai</t>
  </si>
  <si>
    <t>Mirusių asmenų palaikų ekspertiniams tyrimams nuvežimo išlaidoms</t>
  </si>
  <si>
    <t>Socialinių būstų remontui</t>
  </si>
  <si>
    <t>Rokiškio baseinas</t>
  </si>
  <si>
    <t>Turto valdymo ir ūkio skyrius iš viso</t>
  </si>
  <si>
    <t>Strateginio planavimo, investicijų ir viešųjų pirkimų  skyrius iš viso</t>
  </si>
  <si>
    <t>Statybos ir infrastruktūros plėtros skyrius iš viso</t>
  </si>
  <si>
    <t>Suaug. ir jaun.mok.c. VŠĮ Rokiškio psich. ligon. sk.</t>
  </si>
  <si>
    <t>Jaunimo politikos įgyvendinimo programa</t>
  </si>
  <si>
    <t>Nuostolių kompensavimas pagal skolos grąžinimo grafiką</t>
  </si>
  <si>
    <t>Religinių pastatų remontui dalinai prisidėti</t>
  </si>
  <si>
    <t>Darželiams, mokykloms - įrangai įsigyti, higienos reikalavimų vykdymui</t>
  </si>
  <si>
    <t>Mokyklinių autobusų remontui</t>
  </si>
  <si>
    <t>Kompiuterinių technologijų atnaujinimui</t>
  </si>
  <si>
    <t>Žemės sklypų kadastrinių matavimų atlikimas ir kitos paslaugos</t>
  </si>
  <si>
    <t>Socialinė parama mokiniams - nemokamas maitinimas vaikams,turintiems neįgalumą</t>
  </si>
  <si>
    <t>Turto valdymo ir ūkio skyrius</t>
  </si>
  <si>
    <t>Nekilnojamojo turto įregistravimas</t>
  </si>
  <si>
    <t>Nekilnojamojo turto nuomos specialioji programa</t>
  </si>
  <si>
    <t>Statybos ir  infrastruktūros plėtros skyrius</t>
  </si>
  <si>
    <t>Investiciniams projektams,galimybių studijoms ir kitiems dokumentams rengti</t>
  </si>
  <si>
    <t>KULTŪROS, SPPORTO, BENDRUOMENĖS IR VAIKŲ IR JAUNIMO GYVENIMO AKTYVINIMO PROGRAMA (03)</t>
  </si>
  <si>
    <t>Vaikų ir jaunimo socializacija</t>
  </si>
  <si>
    <t>Nusikalstamų veikų prevencijos ir kontrolės programa</t>
  </si>
  <si>
    <t>Panemunėlio mokykla- daugiafunkcis centras</t>
  </si>
  <si>
    <t>Asmenų patalpinimas į stacionarias globos įstaigas</t>
  </si>
  <si>
    <t>RAJONO INFRASTRUKTŪROS OBJEKTŲ PRIEŽIŪRA, PLĖTRA IR MODERNIZAVIMAS (05)</t>
  </si>
  <si>
    <t>KAIMO PLĖTROS, APLINKOS APSAUGOS IR VERSLO SKATINIMAS (06)</t>
  </si>
  <si>
    <t>Strateginio planavimo, investicijų ir viešųjų pirkimų skyrius</t>
  </si>
  <si>
    <t>PRATC už atliekų tvarkymą</t>
  </si>
  <si>
    <r>
      <rPr>
        <sz val="10"/>
        <rFont val="Arial"/>
        <family val="2"/>
        <charset val="186"/>
      </rPr>
      <t>A</t>
    </r>
    <r>
      <rPr>
        <i/>
        <sz val="10"/>
        <rFont val="Arial"/>
        <family val="2"/>
        <charset val="186"/>
      </rPr>
      <t>plinkos apsaugos rėmimo spec.programa</t>
    </r>
  </si>
  <si>
    <t>Nuostolingų maršrutų išlaidoms kompensuoti</t>
  </si>
  <si>
    <t>Socialinė paramoa mokiniams - nemokamas maitinimas</t>
  </si>
  <si>
    <r>
      <t>VF*</t>
    </r>
    <r>
      <rPr>
        <sz val="10"/>
        <rFont val="Arial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>ES*</t>
    </r>
    <r>
      <rPr>
        <sz val="10"/>
        <rFont val="Arial"/>
        <charset val="186"/>
      </rPr>
      <t xml:space="preserve"> - Europos Sąjungos</t>
    </r>
  </si>
  <si>
    <r>
      <t>VF*</t>
    </r>
    <r>
      <rPr>
        <sz val="10"/>
        <rFont val="Arial"/>
        <family val="2"/>
        <charset val="186"/>
      </rPr>
      <t xml:space="preserve"> - valstybės biudžeto tikslinės lėšos/</t>
    </r>
    <r>
      <rPr>
        <b/>
        <sz val="10"/>
        <rFont val="Arial"/>
        <family val="2"/>
        <charset val="186"/>
      </rPr>
      <t xml:space="preserve">ES* </t>
    </r>
    <r>
      <rPr>
        <sz val="10"/>
        <rFont val="Arial"/>
        <family val="2"/>
        <charset val="186"/>
      </rPr>
      <t>- Europos sąjungos</t>
    </r>
  </si>
  <si>
    <t>Finansų skyrius iš viso</t>
  </si>
  <si>
    <t>Senamiesčio prog. Laibgalių ikimok. ir priešm.ugymo sk.</t>
  </si>
  <si>
    <t>Kamajų A.Strazdo gimnazijos Jūžintų sk.</t>
  </si>
  <si>
    <t>Obelių ikimok.ir priešmok.ugdymo sk.</t>
  </si>
  <si>
    <t>Jaunimo centras</t>
  </si>
  <si>
    <t>Muzikos mokyklos choreografijos sk.</t>
  </si>
  <si>
    <t>Iš viso ML*/SK*</t>
  </si>
  <si>
    <r>
      <t xml:space="preserve">ML* - </t>
    </r>
    <r>
      <rPr>
        <sz val="10"/>
        <rFont val="Arial"/>
        <family val="2"/>
        <charset val="186"/>
      </rPr>
      <t>mokymo lėšos/</t>
    </r>
    <r>
      <rPr>
        <b/>
        <sz val="10"/>
        <rFont val="Arial"/>
        <family val="2"/>
        <charset val="186"/>
      </rPr>
      <t>SK*</t>
    </r>
    <r>
      <rPr>
        <sz val="10"/>
        <rFont val="Arial"/>
        <family val="2"/>
        <charset val="186"/>
      </rPr>
      <t xml:space="preserve"> - lėšos skaitmeninio ugdymo plėtrai</t>
    </r>
  </si>
  <si>
    <t>Asmens higienos paslaugos kompensavimui</t>
  </si>
  <si>
    <t>Dalyvaujamajam biudžetui</t>
  </si>
  <si>
    <t>Obelių  socialinių paslaugų namai</t>
  </si>
  <si>
    <t>Finansinė parama atvykstantiems gydytojams ir rezidentams</t>
  </si>
  <si>
    <t>Rokiškio rajono teritorijos ir Rokiškio miesto teritorijos bendrųjų ir detaliųjų planų parengimas</t>
  </si>
  <si>
    <t>Paskolų aptarnavimas ir grąžinimas</t>
  </si>
  <si>
    <t>Dotacijos grąžinimas</t>
  </si>
  <si>
    <t>Lauko aikštelių ikimokyklinėse įstaigose atnaujinimui ir darbo vietų įvertinimui</t>
  </si>
  <si>
    <t>Švietimo ir sporto skyrius iš viso</t>
  </si>
  <si>
    <t>Komunikacijos ir kultūros skyrius iš viso</t>
  </si>
  <si>
    <t>Švietimo įstaigų vadovų lyderystės ir vadybinių kompetencijų stiprinimui</t>
  </si>
  <si>
    <t>Rajono renginių finansavimas</t>
  </si>
  <si>
    <t>Leidybos ir komunikacijos priemonių finansavimas</t>
  </si>
  <si>
    <t>Kaimo kultūrinės veiklos finansavimas</t>
  </si>
  <si>
    <t>Kultūrinės veiklos sklaidos ir kokybės gerinimo finansavimas</t>
  </si>
  <si>
    <t>Etninės kultūros, istorijos ir tautinės atminties išsaugojimo veiklų finansavimas ir organizavimas</t>
  </si>
  <si>
    <t>Švietimo ir sporto skyrius</t>
  </si>
  <si>
    <t xml:space="preserve">Architektūros ir paveldosaugos skyrius </t>
  </si>
  <si>
    <t xml:space="preserve">Žemės ūkio skyrius </t>
  </si>
  <si>
    <t xml:space="preserve">Socialinės paramos ir sveikatos skyrius </t>
  </si>
  <si>
    <t xml:space="preserve">Švietimo ir sporto skyrius </t>
  </si>
  <si>
    <t xml:space="preserve">Strateginio planavimo, investicijų ir viešųjų pirkimų  skyrius </t>
  </si>
  <si>
    <t>Akredituotai vaikų dienos socialinei priežiūrai organizuoti, teikti ir administruoti</t>
  </si>
  <si>
    <t>Daugiafunkcinės salės Rokiškio m., Taikos g. 21A statybai</t>
  </si>
  <si>
    <t>Rokiškio rajono melioracijos statinių rekonstrukcijai</t>
  </si>
  <si>
    <t>Nekilnojamam turtui įsigyti</t>
  </si>
  <si>
    <t>L.-d. ,,Nykštukas"</t>
  </si>
  <si>
    <t>L.-d. ,,Pumpurėlis"</t>
  </si>
  <si>
    <t>Juodupės l.-d.</t>
  </si>
  <si>
    <t>M.-d. ,,Ąžuoliukas"</t>
  </si>
  <si>
    <t>M.-d. ,,Ąžuoliukas" Kavoliškio skyrius</t>
  </si>
  <si>
    <t>L.-d. ,,Varpelis"</t>
  </si>
  <si>
    <t>Iš jų:</t>
  </si>
  <si>
    <t>Lengvatinio moksleivių pervež. Išlaidoms kompensuoti</t>
  </si>
  <si>
    <t>Maisto atliekoms utilizuoti</t>
  </si>
  <si>
    <t>Darželiams, mokykloms - įrangai įsigyti, higienos reikalavimams vykdyti</t>
  </si>
  <si>
    <t>Kompiuterinių technologijoms atnaujinti</t>
  </si>
  <si>
    <t>Lauko aikštelėms ikimokyklinėse įstaigose atnaujinti ir darbo vietoms įvertinti</t>
  </si>
  <si>
    <t>Švietimo įstaigų vadovų lyderystei ir vadybinėms kompetencijoms stiprinti</t>
  </si>
  <si>
    <t>Juozo Tumo-Vaižganto gimnazija</t>
  </si>
  <si>
    <t>Juozo Keliuočio viešoji biblioteka</t>
  </si>
  <si>
    <t xml:space="preserve">Finansų skyrius </t>
  </si>
  <si>
    <t>ROKIŠKIO RAJONO SAVIVALDYBĖS 2021 METŲ BIUDŽETO</t>
  </si>
  <si>
    <t>ĮVYKDYMAS</t>
  </si>
  <si>
    <t>ĮVYKDYMAS PAGAL PROGRAMAS</t>
  </si>
  <si>
    <t>J. Tumo-Vaižganto gim. VšĮ Rokiškio psich. lig. mok.sk.</t>
  </si>
  <si>
    <t>J. Tumo-Vaižganto gimnazijos suaug. ir jaunimo skyrius</t>
  </si>
  <si>
    <t>Savivaldybės strateginio plano dokumentų rengimui</t>
  </si>
  <si>
    <t>AB ,,Rokiškio autobusų parkas" įstatiniam kapitalui didinti</t>
  </si>
  <si>
    <t>VšĮ Rokiškio PASPC defibriliatoriui įsigyti</t>
  </si>
  <si>
    <t>COVID-19 patirtų išlaidų  skiepams kompensavimas</t>
  </si>
  <si>
    <t>VšĮ Rokiškio ligoninei COVID-19 ekstremaliajai situacijai</t>
  </si>
  <si>
    <t>VšĮ Rokiškio PASPC COVID-19 ekstremaliajai situacijai</t>
  </si>
  <si>
    <t>VšĮ Rokiškio ligoninei COVID-19 darbo užmokesčiui</t>
  </si>
  <si>
    <t>VšĮ Rokiškio PASPC COVID-19 darbo užmokesčiui</t>
  </si>
  <si>
    <t>VšĮ Rokiškio ligoninei COVID-19 ėminių paėmimas</t>
  </si>
  <si>
    <t>VšĮ Rokiškio PASPC COVID-19 ėminių paėmimas</t>
  </si>
  <si>
    <t>Informacijos įvedimas į sistemą</t>
  </si>
  <si>
    <t>Bendruomenių veiklos stiprinimas</t>
  </si>
  <si>
    <t>Kelių  priežiūros plėtros programa</t>
  </si>
  <si>
    <t>Skolintos lėšos</t>
  </si>
  <si>
    <t>Salų dvaro sodybos pritaikymas kultūriniam turizmui</t>
  </si>
  <si>
    <t>Rokiškio dvaro sodybos tvarkybos - restauravimo, remonto darbai</t>
  </si>
  <si>
    <t>Prisidėjimas prie projektų</t>
  </si>
  <si>
    <t>Dotacija vykdomų projektų nuosavai daliai prisidėti</t>
  </si>
  <si>
    <t>Respublikinių ir tarptautinių sporto renginių finansavimas</t>
  </si>
  <si>
    <t>Kultūros ir sporto nevyriausybinių organizacijų finansavimas</t>
  </si>
  <si>
    <t>Prisidėjimas prie ralio ,,Aplink Lietuvą"</t>
  </si>
  <si>
    <t>Pirmoko krepšelis</t>
  </si>
  <si>
    <t>Iš viso ESF*</t>
  </si>
  <si>
    <t>IS VISO:</t>
  </si>
  <si>
    <t xml:space="preserve">                                   ĮVYKDYMAS</t>
  </si>
  <si>
    <t>Pajamų ekonominės klasifikacijos kodas</t>
  </si>
  <si>
    <t xml:space="preserve">             Pajamos</t>
  </si>
  <si>
    <t>Įvykdyta</t>
  </si>
  <si>
    <t>1.1</t>
  </si>
  <si>
    <t>MOKESČIAI (2+4+8)</t>
  </si>
  <si>
    <t>1.1.1.</t>
  </si>
  <si>
    <t>Pajamų ir pelno mokesčiai (3)</t>
  </si>
  <si>
    <t>1.1.1.1.</t>
  </si>
  <si>
    <t>Gyventojų pajamų mokestis</t>
  </si>
  <si>
    <t>1.1.3.</t>
  </si>
  <si>
    <t>Turto mokesčiai (5+6+7)</t>
  </si>
  <si>
    <t>1.1.3.1.</t>
  </si>
  <si>
    <t>Žemės mokestis</t>
  </si>
  <si>
    <t>1.3.3.2.</t>
  </si>
  <si>
    <t>Paveldimo ir dovanojamo turto mokestis</t>
  </si>
  <si>
    <t>1.1.3.3.</t>
  </si>
  <si>
    <t>Nekilnojamojo turto mokestis</t>
  </si>
  <si>
    <t>1.1.4.</t>
  </si>
  <si>
    <t>Prekių ir paslaugų mokesčiai (9)</t>
  </si>
  <si>
    <t>1.1.4.7.1.1.</t>
  </si>
  <si>
    <t>Mokesčiai už aplinkos teršimą</t>
  </si>
  <si>
    <t>1.3.</t>
  </si>
  <si>
    <t>1.3.4.</t>
  </si>
  <si>
    <t>1.3.4.1.1.1.</t>
  </si>
  <si>
    <t>1.3.4.1.1.1.1.</t>
  </si>
  <si>
    <t>Valstybinėms funkcijoms vykdyti</t>
  </si>
  <si>
    <t>1.3.4.1.1.1.2.</t>
  </si>
  <si>
    <t>Mokymo lėšos</t>
  </si>
  <si>
    <t>1.3.4.1.1.1.3</t>
  </si>
  <si>
    <t>Kita tikslinė dotacija</t>
  </si>
  <si>
    <t>1.3.4.1.1.5.</t>
  </si>
  <si>
    <t>1.3.4.2.</t>
  </si>
  <si>
    <t>1.4.</t>
  </si>
  <si>
    <t>1.4.1.</t>
  </si>
  <si>
    <t>Palūkanos</t>
  </si>
  <si>
    <t>1.4.1.2.</t>
  </si>
  <si>
    <t>Dividendai</t>
  </si>
  <si>
    <t>1.4.1.4.</t>
  </si>
  <si>
    <t>Nuomos mokestis už valstybinę žemę ir valstybinio vidaus fondo vandens telkinius</t>
  </si>
  <si>
    <t>1.4.1.5.1.1.</t>
  </si>
  <si>
    <t>1.4.2.</t>
  </si>
  <si>
    <t>1.4.2.1.</t>
  </si>
  <si>
    <t>1.4.2.1.1.1.</t>
  </si>
  <si>
    <t>Pajamos už prekes ir paslaugas</t>
  </si>
  <si>
    <t>1.4.2.1.2.1.</t>
  </si>
  <si>
    <t>Pajamos už ilgalaikio ir trumplaikio materialiojo turto nuomą</t>
  </si>
  <si>
    <t>1.4.2.1.4.1.</t>
  </si>
  <si>
    <t>Įmokos už išlaikymą švietimo, socialinės apsaugos ir kitose įstaigose</t>
  </si>
  <si>
    <t>1.4.2.1.6.</t>
  </si>
  <si>
    <t>1.4.2.1.6.1.</t>
  </si>
  <si>
    <t>Valstybės rinkliavos</t>
  </si>
  <si>
    <t>1.4.2.1.6.2.</t>
  </si>
  <si>
    <t>1.4.3.</t>
  </si>
  <si>
    <t>Pajamos iš baudų ir konfiskacijos</t>
  </si>
  <si>
    <t>1.4.4.</t>
  </si>
  <si>
    <t>4.1.1.</t>
  </si>
  <si>
    <t>4.1.1.1.</t>
  </si>
  <si>
    <t>Žemės realizavimo pajamos</t>
  </si>
  <si>
    <t>4.1.1.2.</t>
  </si>
  <si>
    <t>Metų pradžios lėšų likutis</t>
  </si>
  <si>
    <r>
      <t xml:space="preserve">                    </t>
    </r>
    <r>
      <rPr>
        <b/>
        <sz val="12"/>
        <rFont val="Times New Roman"/>
        <family val="1"/>
        <charset val="186"/>
      </rPr>
      <t>ROKIŠKIO RAJONO SAVIVALDYBĖS 2021 METŲ BIUDŽETO PAJAMŲ</t>
    </r>
  </si>
  <si>
    <t>1.3.3.</t>
  </si>
  <si>
    <t>1.3.3.1.1.1.</t>
  </si>
  <si>
    <t>Europos Sąjungos finansinės paramos lėšos einamiesiems tikslams</t>
  </si>
  <si>
    <t>Europos Sąjungos finansinės paramos lėšos turtui įsigyti</t>
  </si>
  <si>
    <t>1.3.32.1.1.</t>
  </si>
  <si>
    <t>Kitos dotacijos turtui įsigyti</t>
  </si>
  <si>
    <t>1.3.4.2.1.5.</t>
  </si>
  <si>
    <t>1.4.1.1.1.</t>
  </si>
  <si>
    <t>1.4.1.5.</t>
  </si>
  <si>
    <t>Kitos dotacijos einamiesiems tikslams</t>
  </si>
  <si>
    <t>Mokesčiai už medžiojamų gyvūnų  išteklius</t>
  </si>
  <si>
    <t>1.4.1.5.1.2.</t>
  </si>
  <si>
    <t>Kiti mokesčiai už valstybinius gamtos išteklius</t>
  </si>
  <si>
    <t>Vietinė rinkliava</t>
  </si>
  <si>
    <t>Kitos neišvardytos pajamos</t>
  </si>
  <si>
    <t>Gyvenamųjų namų realizavimo pajamos</t>
  </si>
  <si>
    <t>4.1.1.2.1.1.</t>
  </si>
  <si>
    <t>4.1.1.2.1.2.</t>
  </si>
  <si>
    <t>Negyvenamųjų pastatų realizavimo pajamos</t>
  </si>
  <si>
    <t>ĮPLAUKOS IŠ FINANSINIO TURTO IR ĮSIPAREIGOJIMŲ</t>
  </si>
  <si>
    <t>4.3.1.4.1.2.</t>
  </si>
  <si>
    <t>Ilgalaikės paskolos ( gautos)</t>
  </si>
  <si>
    <t>Europos Sąjungos finansinės paramos lėšos (12+13)</t>
  </si>
  <si>
    <t>Dotacijos iš kitų valdžios sektorių subjektų turtui įsigyti (21)</t>
  </si>
  <si>
    <t>Mokesčiai už valstybinius gamtos išteklius(28+29)</t>
  </si>
  <si>
    <t>Turto pajamos     ( 24+25+26+27)</t>
  </si>
  <si>
    <t>Biudžetinių įstaigų pajamos už prekes ir paslaugas (32+33+34)</t>
  </si>
  <si>
    <t>Pajamos už prekes ir paslaugas (31+35)</t>
  </si>
  <si>
    <t>Rinkliavos (36+37)</t>
  </si>
  <si>
    <t>KITOS PAJAMOS (23+30+38+39)</t>
  </si>
  <si>
    <t>Pastatų ir statinių realizavimo pajamos (43+44)</t>
  </si>
  <si>
    <t>ILGALAIKIO MATERIALAUS TURTO REALIZAVIMO PAJAMOS (41+42)</t>
  </si>
  <si>
    <t>IŠ VISO PAJAMŲ (1+10+22+40)</t>
  </si>
  <si>
    <t>DOTACIJOS (11+14+20)</t>
  </si>
  <si>
    <t>IŠ VISO (45+46+48)</t>
  </si>
  <si>
    <t xml:space="preserve">                                                                           Rokiškio rajono savivaldybės tarybos </t>
  </si>
  <si>
    <t>2 priedas</t>
  </si>
  <si>
    <t>3 priedas</t>
  </si>
  <si>
    <t>Senamiesčio prog. Laibgalių ikimok. ir priešm. ugymo sk.</t>
  </si>
  <si>
    <t>Suaug. ir jaun. mok. c. VŠĮ Rokiškio psich. ligon. sk.</t>
  </si>
  <si>
    <t>J. Tumo-Vaižganto gimnazija</t>
  </si>
  <si>
    <t>J. Tumo-Vaižganto gim. VšĮ Rokiškio psich. lig. mok. sk.</t>
  </si>
  <si>
    <t>Kamajų A. Strazdo gimnazija</t>
  </si>
  <si>
    <t>Kamajų A. Strazdo gimnazijos Jūžintų sk.</t>
  </si>
  <si>
    <t>Obelių ikimok. ir priešmok. ugdymo sk.</t>
  </si>
  <si>
    <t>Specialioji tikslinė dotacija savivaldybėms einamiesiems tikslams, iš viso (16+17+18)</t>
  </si>
  <si>
    <t>Dotacijos iš kitų valdžios sektorių subjektų einamiesiems tikslams lygių (15+19)</t>
  </si>
  <si>
    <t xml:space="preserve">                                                                           1 priedas</t>
  </si>
  <si>
    <t>tūkst. Eur</t>
  </si>
  <si>
    <t xml:space="preserve">                                                                           2022 m. liepos 29 d. sprendimo Nr. TS- 175</t>
  </si>
  <si>
    <t>2022 m.  liepos 29 d.   sprendimo Nr. TS-175</t>
  </si>
  <si>
    <t>2022 m.  liepos 29 d.  sprendimo Nr. TS-175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</si>
</sst>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2" x14ac:knownFonts="1">
    <font>
      <sz val="10"/>
      <name val="Arial"/>
      <charset val="186"/>
    </font>
    <font>
      <sz val="12"/>
      <name val="Times New Roman"/>
      <family val="1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9"/>
      <name val="Arial"/>
      <family val="2"/>
      <charset val="186"/>
    </font>
    <font>
      <i/>
      <sz val="10"/>
      <name val="Arial"/>
      <family val="2"/>
      <charset val="186"/>
    </font>
    <font>
      <b/>
      <sz val="9"/>
      <name val="Arial"/>
      <family val="2"/>
      <charset val="186"/>
    </font>
    <font>
      <b/>
      <sz val="12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1"/>
      <name val="Arial"/>
      <family val="2"/>
      <charset val="186"/>
    </font>
    <font>
      <i/>
      <sz val="9"/>
      <name val="Arial"/>
      <family val="2"/>
      <charset val="186"/>
    </font>
    <font>
      <sz val="10"/>
      <color indexed="8"/>
      <name val="Arial"/>
      <family val="2"/>
    </font>
    <font>
      <sz val="10"/>
      <color indexed="8"/>
      <name val="Arial"/>
      <family val="2"/>
      <charset val="186"/>
    </font>
    <font>
      <sz val="10"/>
      <name val="Arial"/>
      <family val="2"/>
    </font>
    <font>
      <b/>
      <sz val="12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 style="medium">
        <color indexed="0"/>
      </top>
      <bottom style="medium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thin">
        <color indexed="0"/>
      </bottom>
      <diagonal/>
    </border>
    <border>
      <left style="thin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/>
      <bottom style="thin">
        <color indexed="0"/>
      </bottom>
      <diagonal/>
    </border>
    <border>
      <left style="medium">
        <color indexed="0"/>
      </left>
      <right/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/>
      <top style="medium">
        <color indexed="0"/>
      </top>
      <bottom style="medium">
        <color indexed="0"/>
      </bottom>
      <diagonal/>
    </border>
    <border>
      <left style="medium">
        <color indexed="0"/>
      </left>
      <right/>
      <top style="thin">
        <color indexed="0"/>
      </top>
      <bottom style="medium">
        <color indexed="0"/>
      </bottom>
      <diagonal/>
    </border>
    <border>
      <left style="medium">
        <color indexed="0"/>
      </left>
      <right/>
      <top style="thin">
        <color indexed="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0"/>
      </bottom>
      <diagonal/>
    </border>
    <border>
      <left style="thin">
        <color indexed="0"/>
      </left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0"/>
      </top>
      <bottom style="medium">
        <color indexed="0"/>
      </bottom>
      <diagonal/>
    </border>
    <border>
      <left/>
      <right style="medium">
        <color indexed="64"/>
      </right>
      <top/>
      <bottom style="thin">
        <color indexed="0"/>
      </bottom>
      <diagonal/>
    </border>
    <border>
      <left style="medium">
        <color indexed="64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medium">
        <color indexed="0"/>
      </bottom>
      <diagonal/>
    </border>
    <border>
      <left style="medium">
        <color indexed="64"/>
      </left>
      <right/>
      <top style="medium">
        <color indexed="0"/>
      </top>
      <bottom style="medium">
        <color indexed="0"/>
      </bottom>
      <diagonal/>
    </border>
    <border>
      <left/>
      <right style="medium">
        <color indexed="64"/>
      </right>
      <top style="medium">
        <color indexed="0"/>
      </top>
      <bottom style="medium">
        <color indexed="0"/>
      </bottom>
      <diagonal/>
    </border>
    <border>
      <left style="medium">
        <color indexed="64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/>
      <top style="medium">
        <color indexed="0"/>
      </top>
      <bottom/>
      <diagonal/>
    </border>
    <border>
      <left/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thin">
        <color indexed="0"/>
      </right>
      <top/>
      <bottom style="medium">
        <color indexed="0"/>
      </bottom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medium">
        <color indexed="64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 style="medium">
        <color indexed="64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medium">
        <color indexed="64"/>
      </left>
      <right/>
      <top style="thin">
        <color indexed="0"/>
      </top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0"/>
      </bottom>
      <diagonal/>
    </border>
    <border>
      <left style="medium">
        <color indexed="64"/>
      </left>
      <right/>
      <top style="thin">
        <color indexed="0"/>
      </top>
      <bottom style="medium">
        <color indexed="0"/>
      </bottom>
      <diagonal/>
    </border>
    <border>
      <left style="medium">
        <color indexed="64"/>
      </left>
      <right/>
      <top style="medium">
        <color indexed="0"/>
      </top>
      <bottom/>
      <diagonal/>
    </border>
    <border>
      <left style="medium">
        <color indexed="64"/>
      </left>
      <right/>
      <top/>
      <bottom style="medium">
        <color indexed="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medium">
        <color indexed="0"/>
      </top>
      <bottom/>
      <diagonal/>
    </border>
    <border>
      <left/>
      <right style="medium">
        <color indexed="64"/>
      </right>
      <top style="medium">
        <color indexed="0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/>
      <bottom style="medium">
        <color indexed="0"/>
      </bottom>
      <diagonal/>
    </border>
    <border>
      <left style="thin">
        <color indexed="0"/>
      </left>
      <right style="medium">
        <color indexed="64"/>
      </right>
      <top/>
      <bottom style="medium">
        <color indexed="0"/>
      </bottom>
      <diagonal/>
    </border>
    <border>
      <left style="thin">
        <color indexed="64"/>
      </left>
      <right/>
      <top style="medium">
        <color indexed="64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medium">
        <color indexed="64"/>
      </bottom>
      <diagonal/>
    </border>
    <border>
      <left style="thin">
        <color indexed="0"/>
      </left>
      <right/>
      <top style="medium">
        <color indexed="64"/>
      </top>
      <bottom style="thin">
        <color indexed="0"/>
      </bottom>
      <diagonal/>
    </border>
    <border>
      <left/>
      <right style="thin">
        <color indexed="0"/>
      </right>
      <top style="medium">
        <color indexed="64"/>
      </top>
      <bottom style="medium">
        <color indexed="0"/>
      </bottom>
      <diagonal/>
    </border>
    <border>
      <left/>
      <right/>
      <top style="medium">
        <color indexed="0"/>
      </top>
      <bottom/>
      <diagonal/>
    </border>
    <border>
      <left/>
      <right/>
      <top style="medium">
        <color indexed="0"/>
      </top>
      <bottom style="thin">
        <color indexed="0"/>
      </bottom>
      <diagonal/>
    </border>
    <border>
      <left/>
      <right style="medium">
        <color indexed="64"/>
      </right>
      <top/>
      <bottom style="medium">
        <color indexed="0"/>
      </bottom>
      <diagonal/>
    </border>
    <border>
      <left style="thin">
        <color indexed="0"/>
      </left>
      <right/>
      <top style="medium">
        <color indexed="64"/>
      </top>
      <bottom style="medium">
        <color indexed="0"/>
      </bottom>
      <diagonal/>
    </border>
    <border>
      <left style="thin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0"/>
      </left>
      <right/>
      <top style="medium">
        <color indexed="0"/>
      </top>
      <bottom/>
      <diagonal/>
    </border>
    <border>
      <left style="medium">
        <color indexed="0"/>
      </left>
      <right/>
      <top/>
      <bottom/>
      <diagonal/>
    </border>
    <border>
      <left style="medium">
        <color indexed="0"/>
      </left>
      <right style="medium">
        <color indexed="0"/>
      </right>
      <top style="medium">
        <color indexed="0"/>
      </top>
      <bottom/>
      <diagonal/>
    </border>
    <border>
      <left style="medium">
        <color indexed="0"/>
      </left>
      <right style="medium">
        <color indexed="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medium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medium">
        <color indexed="8"/>
      </top>
      <bottom style="thin">
        <color rgb="FF000000"/>
      </bottom>
      <diagonal/>
    </border>
    <border>
      <left/>
      <right/>
      <top style="medium">
        <color indexed="8"/>
      </top>
      <bottom style="thin">
        <color rgb="FF000000"/>
      </bottom>
      <diagonal/>
    </border>
    <border>
      <left style="thin">
        <color rgb="FF000000"/>
      </left>
      <right style="medium">
        <color indexed="8"/>
      </right>
      <top style="thin">
        <color rgb="FF000000"/>
      </top>
      <bottom/>
      <diagonal/>
    </border>
    <border>
      <left style="thin">
        <color rgb="FF000000"/>
      </left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rgb="FF000000"/>
      </bottom>
      <diagonal/>
    </border>
  </borders>
  <cellStyleXfs count="10">
    <xf numFmtId="0" fontId="0" fillId="0" borderId="0"/>
    <xf numFmtId="0" fontId="13" fillId="0" borderId="0"/>
    <xf numFmtId="0" fontId="18" fillId="0" borderId="0"/>
    <xf numFmtId="0" fontId="14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3" fillId="0" borderId="0"/>
  </cellStyleXfs>
  <cellXfs count="6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15"/>
    </xf>
    <xf numFmtId="0" fontId="5" fillId="0" borderId="0" xfId="0" applyFont="1" applyAlignment="1"/>
    <xf numFmtId="16" fontId="0" fillId="0" borderId="0" xfId="0" applyNumberFormat="1"/>
    <xf numFmtId="0" fontId="4" fillId="0" borderId="0" xfId="0" applyFont="1"/>
    <xf numFmtId="0" fontId="0" fillId="0" borderId="0" xfId="0" applyFill="1"/>
    <xf numFmtId="0" fontId="3" fillId="0" borderId="0" xfId="0" applyFont="1"/>
    <xf numFmtId="165" fontId="4" fillId="0" borderId="1" xfId="0" applyNumberFormat="1" applyFont="1" applyFill="1" applyBorder="1"/>
    <xf numFmtId="165" fontId="0" fillId="3" borderId="1" xfId="0" applyNumberFormat="1" applyFill="1" applyBorder="1"/>
    <xf numFmtId="0" fontId="2" fillId="0" borderId="0" xfId="0" applyFont="1" applyAlignment="1"/>
    <xf numFmtId="165" fontId="4" fillId="0" borderId="2" xfId="0" applyNumberFormat="1" applyFont="1" applyFill="1" applyBorder="1"/>
    <xf numFmtId="165" fontId="4" fillId="3" borderId="1" xfId="0" applyNumberFormat="1" applyFont="1" applyFill="1" applyBorder="1"/>
    <xf numFmtId="165" fontId="4" fillId="0" borderId="3" xfId="0" applyNumberFormat="1" applyFont="1" applyFill="1" applyBorder="1"/>
    <xf numFmtId="0" fontId="2" fillId="0" borderId="0" xfId="0" applyFont="1"/>
    <xf numFmtId="0" fontId="4" fillId="0" borderId="0" xfId="0" applyFont="1" applyAlignment="1"/>
    <xf numFmtId="0" fontId="3" fillId="0" borderId="4" xfId="9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165" fontId="3" fillId="0" borderId="6" xfId="0" applyNumberFormat="1" applyFont="1" applyBorder="1"/>
    <xf numFmtId="0" fontId="3" fillId="0" borderId="2" xfId="9" applyFont="1" applyBorder="1" applyAlignment="1">
      <alignment horizontal="center" vertical="center" wrapText="1"/>
    </xf>
    <xf numFmtId="165" fontId="3" fillId="0" borderId="7" xfId="0" applyNumberFormat="1" applyFont="1" applyBorder="1"/>
    <xf numFmtId="165" fontId="3" fillId="0" borderId="3" xfId="9" applyNumberFormat="1" applyFont="1" applyBorder="1" applyAlignment="1">
      <alignment horizontal="right" vertical="center" wrapText="1"/>
    </xf>
    <xf numFmtId="0" fontId="3" fillId="0" borderId="5" xfId="0" applyFont="1" applyBorder="1"/>
    <xf numFmtId="165" fontId="3" fillId="0" borderId="3" xfId="0" applyNumberFormat="1" applyFont="1" applyBorder="1"/>
    <xf numFmtId="0" fontId="3" fillId="0" borderId="3" xfId="9" applyFont="1" applyBorder="1" applyAlignment="1">
      <alignment horizontal="right" vertical="center" wrapText="1"/>
    </xf>
    <xf numFmtId="0" fontId="4" fillId="0" borderId="5" xfId="0" applyFont="1" applyBorder="1"/>
    <xf numFmtId="165" fontId="4" fillId="0" borderId="6" xfId="0" applyNumberFormat="1" applyFont="1" applyBorder="1"/>
    <xf numFmtId="165" fontId="4" fillId="0" borderId="3" xfId="0" applyNumberFormat="1" applyFont="1" applyBorder="1"/>
    <xf numFmtId="165" fontId="4" fillId="0" borderId="2" xfId="0" applyNumberFormat="1" applyFont="1" applyBorder="1"/>
    <xf numFmtId="165" fontId="4" fillId="0" borderId="7" xfId="0" applyNumberFormat="1" applyFont="1" applyBorder="1"/>
    <xf numFmtId="165" fontId="4" fillId="0" borderId="1" xfId="0" applyNumberFormat="1" applyFont="1" applyBorder="1"/>
    <xf numFmtId="165" fontId="3" fillId="0" borderId="2" xfId="0" applyNumberFormat="1" applyFont="1" applyBorder="1"/>
    <xf numFmtId="165" fontId="3" fillId="0" borderId="1" xfId="0" applyNumberFormat="1" applyFont="1" applyBorder="1"/>
    <xf numFmtId="165" fontId="4" fillId="2" borderId="3" xfId="0" applyNumberFormat="1" applyFont="1" applyFill="1" applyBorder="1"/>
    <xf numFmtId="165" fontId="3" fillId="0" borderId="3" xfId="0" applyNumberFormat="1" applyFont="1" applyBorder="1" applyAlignment="1"/>
    <xf numFmtId="165" fontId="4" fillId="0" borderId="3" xfId="0" applyNumberFormat="1" applyFont="1" applyBorder="1" applyAlignment="1"/>
    <xf numFmtId="0" fontId="4" fillId="0" borderId="5" xfId="0" applyFont="1" applyBorder="1" applyAlignment="1">
      <alignment wrapText="1"/>
    </xf>
    <xf numFmtId="165" fontId="4" fillId="0" borderId="8" xfId="0" applyNumberFormat="1" applyFont="1" applyBorder="1"/>
    <xf numFmtId="165" fontId="4" fillId="0" borderId="9" xfId="0" applyNumberFormat="1" applyFont="1" applyBorder="1"/>
    <xf numFmtId="165" fontId="3" fillId="0" borderId="10" xfId="0" applyNumberFormat="1" applyFont="1" applyBorder="1"/>
    <xf numFmtId="165" fontId="4" fillId="3" borderId="7" xfId="0" applyNumberFormat="1" applyFont="1" applyFill="1" applyBorder="1"/>
    <xf numFmtId="0" fontId="7" fillId="2" borderId="5" xfId="0" applyFont="1" applyFill="1" applyBorder="1"/>
    <xf numFmtId="0" fontId="7" fillId="0" borderId="5" xfId="0" applyFont="1" applyBorder="1"/>
    <xf numFmtId="165" fontId="4" fillId="0" borderId="7" xfId="0" applyNumberFormat="1" applyFont="1" applyBorder="1" applyAlignment="1">
      <alignment vertical="top" wrapText="1"/>
    </xf>
    <xf numFmtId="0" fontId="4" fillId="0" borderId="11" xfId="0" applyFont="1" applyBorder="1"/>
    <xf numFmtId="165" fontId="4" fillId="0" borderId="12" xfId="0" applyNumberFormat="1" applyFont="1" applyBorder="1"/>
    <xf numFmtId="165" fontId="4" fillId="0" borderId="13" xfId="0" applyNumberFormat="1" applyFont="1" applyBorder="1"/>
    <xf numFmtId="165" fontId="4" fillId="0" borderId="14" xfId="0" applyNumberFormat="1" applyFont="1" applyBorder="1"/>
    <xf numFmtId="165" fontId="4" fillId="0" borderId="15" xfId="0" applyNumberFormat="1" applyFont="1" applyBorder="1"/>
    <xf numFmtId="165" fontId="4" fillId="0" borderId="16" xfId="0" applyNumberFormat="1" applyFont="1" applyBorder="1"/>
    <xf numFmtId="165" fontId="3" fillId="0" borderId="14" xfId="0" applyNumberFormat="1" applyFont="1" applyBorder="1"/>
    <xf numFmtId="165" fontId="3" fillId="0" borderId="15" xfId="0" applyNumberFormat="1" applyFont="1" applyBorder="1"/>
    <xf numFmtId="165" fontId="3" fillId="0" borderId="13" xfId="0" applyNumberFormat="1" applyFont="1" applyBorder="1"/>
    <xf numFmtId="165" fontId="3" fillId="0" borderId="16" xfId="0" applyNumberFormat="1" applyFont="1" applyBorder="1"/>
    <xf numFmtId="165" fontId="4" fillId="0" borderId="17" xfId="0" applyNumberFormat="1" applyFont="1" applyBorder="1"/>
    <xf numFmtId="0" fontId="4" fillId="0" borderId="5" xfId="0" applyFont="1" applyBorder="1" applyAlignment="1">
      <alignment horizontal="left"/>
    </xf>
    <xf numFmtId="0" fontId="4" fillId="2" borderId="5" xfId="0" applyFont="1" applyFill="1" applyBorder="1"/>
    <xf numFmtId="0" fontId="4" fillId="0" borderId="18" xfId="0" applyFont="1" applyBorder="1"/>
    <xf numFmtId="165" fontId="4" fillId="0" borderId="19" xfId="0" applyNumberFormat="1" applyFont="1" applyBorder="1"/>
    <xf numFmtId="165" fontId="4" fillId="0" borderId="20" xfId="0" applyNumberFormat="1" applyFont="1" applyBorder="1"/>
    <xf numFmtId="165" fontId="3" fillId="0" borderId="21" xfId="0" applyNumberFormat="1" applyFont="1" applyBorder="1"/>
    <xf numFmtId="165" fontId="4" fillId="0" borderId="21" xfId="0" applyNumberFormat="1" applyFont="1" applyBorder="1"/>
    <xf numFmtId="0" fontId="3" fillId="0" borderId="22" xfId="0" applyFont="1" applyBorder="1"/>
    <xf numFmtId="165" fontId="4" fillId="0" borderId="23" xfId="0" applyNumberFormat="1" applyFont="1" applyBorder="1"/>
    <xf numFmtId="165" fontId="4" fillId="3" borderId="24" xfId="0" applyNumberFormat="1" applyFont="1" applyFill="1" applyBorder="1"/>
    <xf numFmtId="165" fontId="4" fillId="0" borderId="25" xfId="0" applyNumberFormat="1" applyFont="1" applyBorder="1"/>
    <xf numFmtId="165" fontId="4" fillId="0" borderId="26" xfId="0" applyNumberFormat="1" applyFont="1" applyBorder="1"/>
    <xf numFmtId="165" fontId="4" fillId="0" borderId="27" xfId="0" applyNumberFormat="1" applyFont="1" applyBorder="1"/>
    <xf numFmtId="165" fontId="4" fillId="0" borderId="24" xfId="0" applyNumberFormat="1" applyFont="1" applyBorder="1"/>
    <xf numFmtId="165" fontId="4" fillId="3" borderId="27" xfId="0" applyNumberFormat="1" applyFont="1" applyFill="1" applyBorder="1"/>
    <xf numFmtId="0" fontId="4" fillId="0" borderId="0" xfId="0" applyFont="1" applyFill="1" applyBorder="1"/>
    <xf numFmtId="0" fontId="10" fillId="0" borderId="0" xfId="0" applyFont="1"/>
    <xf numFmtId="0" fontId="3" fillId="0" borderId="28" xfId="9" applyFont="1" applyBorder="1" applyAlignment="1">
      <alignment horizontal="center" vertical="center" wrapText="1"/>
    </xf>
    <xf numFmtId="0" fontId="6" fillId="0" borderId="28" xfId="9" applyFont="1" applyBorder="1" applyAlignment="1">
      <alignment horizontal="center" vertical="center" wrapText="1"/>
    </xf>
    <xf numFmtId="0" fontId="0" fillId="0" borderId="22" xfId="0" applyBorder="1" applyAlignment="1">
      <alignment vertical="top"/>
    </xf>
    <xf numFmtId="0" fontId="11" fillId="0" borderId="22" xfId="0" applyFont="1" applyBorder="1" applyAlignment="1">
      <alignment wrapText="1"/>
    </xf>
    <xf numFmtId="165" fontId="4" fillId="0" borderId="29" xfId="0" applyNumberFormat="1" applyFont="1" applyBorder="1"/>
    <xf numFmtId="165" fontId="4" fillId="0" borderId="30" xfId="0" applyNumberFormat="1" applyFont="1" applyBorder="1"/>
    <xf numFmtId="165" fontId="4" fillId="0" borderId="31" xfId="0" applyNumberFormat="1" applyFont="1" applyBorder="1"/>
    <xf numFmtId="0" fontId="0" fillId="0" borderId="32" xfId="0" applyBorder="1" applyAlignment="1">
      <alignment vertical="top"/>
    </xf>
    <xf numFmtId="0" fontId="4" fillId="0" borderId="32" xfId="9" applyFont="1" applyBorder="1" applyAlignment="1">
      <alignment horizontal="left" vertical="center" wrapText="1"/>
    </xf>
    <xf numFmtId="165" fontId="4" fillId="0" borderId="33" xfId="0" applyNumberFormat="1" applyFont="1" applyBorder="1"/>
    <xf numFmtId="0" fontId="3" fillId="0" borderId="34" xfId="9" applyFont="1" applyBorder="1" applyAlignment="1">
      <alignment horizontal="center" vertical="center" wrapText="1"/>
    </xf>
    <xf numFmtId="165" fontId="4" fillId="0" borderId="35" xfId="9" applyNumberFormat="1" applyFont="1" applyBorder="1" applyAlignment="1">
      <alignment horizontal="right" vertical="center" wrapText="1"/>
    </xf>
    <xf numFmtId="165" fontId="4" fillId="0" borderId="36" xfId="9" applyNumberFormat="1" applyFont="1" applyBorder="1" applyAlignment="1">
      <alignment horizontal="right" vertical="center" wrapText="1"/>
    </xf>
    <xf numFmtId="165" fontId="4" fillId="0" borderId="37" xfId="9" applyNumberFormat="1" applyFont="1" applyBorder="1" applyAlignment="1">
      <alignment horizontal="right" vertical="center" wrapText="1"/>
    </xf>
    <xf numFmtId="165" fontId="4" fillId="0" borderId="36" xfId="0" applyNumberFormat="1" applyFont="1" applyBorder="1"/>
    <xf numFmtId="165" fontId="4" fillId="0" borderId="34" xfId="0" applyNumberFormat="1" applyFont="1" applyBorder="1"/>
    <xf numFmtId="165" fontId="4" fillId="0" borderId="35" xfId="0" applyNumberFormat="1" applyFont="1" applyBorder="1"/>
    <xf numFmtId="165" fontId="4" fillId="0" borderId="37" xfId="0" applyNumberFormat="1" applyFont="1" applyBorder="1"/>
    <xf numFmtId="165" fontId="4" fillId="0" borderId="38" xfId="0" applyNumberFormat="1" applyFont="1" applyBorder="1"/>
    <xf numFmtId="165" fontId="4" fillId="0" borderId="39" xfId="0" applyNumberFormat="1" applyFont="1" applyBorder="1"/>
    <xf numFmtId="165" fontId="4" fillId="0" borderId="40" xfId="0" applyNumberFormat="1" applyFont="1" applyBorder="1"/>
    <xf numFmtId="0" fontId="4" fillId="0" borderId="32" xfId="0" applyFont="1" applyBorder="1"/>
    <xf numFmtId="0" fontId="0" fillId="0" borderId="5" xfId="0" applyBorder="1" applyAlignment="1">
      <alignment vertical="top"/>
    </xf>
    <xf numFmtId="165" fontId="0" fillId="2" borderId="3" xfId="0" applyNumberFormat="1" applyFill="1" applyBorder="1"/>
    <xf numFmtId="165" fontId="0" fillId="0" borderId="1" xfId="0" applyNumberFormat="1" applyBorder="1"/>
    <xf numFmtId="165" fontId="0" fillId="0" borderId="3" xfId="0" applyNumberFormat="1" applyBorder="1"/>
    <xf numFmtId="165" fontId="0" fillId="0" borderId="2" xfId="0" applyNumberFormat="1" applyBorder="1"/>
    <xf numFmtId="165" fontId="0" fillId="0" borderId="7" xfId="0" applyNumberFormat="1" applyBorder="1"/>
    <xf numFmtId="165" fontId="4" fillId="0" borderId="10" xfId="0" applyNumberFormat="1" applyFont="1" applyBorder="1"/>
    <xf numFmtId="165" fontId="0" fillId="0" borderId="9" xfId="0" applyNumberFormat="1" applyBorder="1"/>
    <xf numFmtId="165" fontId="9" fillId="0" borderId="7" xfId="0" applyNumberFormat="1" applyFont="1" applyBorder="1"/>
    <xf numFmtId="165" fontId="0" fillId="0" borderId="6" xfId="0" applyNumberFormat="1" applyBorder="1"/>
    <xf numFmtId="165" fontId="0" fillId="0" borderId="10" xfId="0" applyNumberFormat="1" applyBorder="1"/>
    <xf numFmtId="0" fontId="12" fillId="0" borderId="5" xfId="0" applyFont="1" applyBorder="1" applyAlignment="1">
      <alignment wrapText="1"/>
    </xf>
    <xf numFmtId="165" fontId="0" fillId="0" borderId="8" xfId="0" applyNumberFormat="1" applyBorder="1"/>
    <xf numFmtId="0" fontId="7" fillId="0" borderId="5" xfId="0" applyFont="1" applyBorder="1" applyAlignment="1">
      <alignment wrapText="1"/>
    </xf>
    <xf numFmtId="0" fontId="0" fillId="0" borderId="5" xfId="0" applyBorder="1"/>
    <xf numFmtId="0" fontId="0" fillId="0" borderId="18" xfId="0" applyBorder="1" applyAlignment="1">
      <alignment vertical="top"/>
    </xf>
    <xf numFmtId="165" fontId="0" fillId="0" borderId="31" xfId="0" applyNumberFormat="1" applyBorder="1"/>
    <xf numFmtId="165" fontId="4" fillId="0" borderId="41" xfId="0" applyNumberFormat="1" applyFont="1" applyBorder="1"/>
    <xf numFmtId="165" fontId="0" fillId="0" borderId="34" xfId="0" applyNumberFormat="1" applyBorder="1"/>
    <xf numFmtId="165" fontId="4" fillId="0" borderId="42" xfId="0" applyNumberFormat="1" applyFont="1" applyBorder="1"/>
    <xf numFmtId="165" fontId="4" fillId="0" borderId="43" xfId="0" applyNumberFormat="1" applyFont="1" applyBorder="1"/>
    <xf numFmtId="165" fontId="0" fillId="0" borderId="44" xfId="0" applyNumberFormat="1" applyBorder="1"/>
    <xf numFmtId="165" fontId="0" fillId="0" borderId="40" xfId="0" applyNumberFormat="1" applyBorder="1"/>
    <xf numFmtId="165" fontId="4" fillId="0" borderId="45" xfId="0" applyNumberFormat="1" applyFont="1" applyBorder="1"/>
    <xf numFmtId="165" fontId="0" fillId="0" borderId="46" xfId="0" applyNumberFormat="1" applyBorder="1"/>
    <xf numFmtId="165" fontId="0" fillId="0" borderId="38" xfId="0" applyNumberFormat="1" applyBorder="1"/>
    <xf numFmtId="165" fontId="0" fillId="0" borderId="36" xfId="0" applyNumberFormat="1" applyBorder="1"/>
    <xf numFmtId="165" fontId="0" fillId="0" borderId="47" xfId="0" applyNumberFormat="1" applyBorder="1"/>
    <xf numFmtId="0" fontId="12" fillId="0" borderId="5" xfId="0" applyFont="1" applyBorder="1"/>
    <xf numFmtId="0" fontId="0" fillId="0" borderId="11" xfId="0" applyBorder="1" applyAlignment="1">
      <alignment vertical="top"/>
    </xf>
    <xf numFmtId="165" fontId="0" fillId="0" borderId="20" xfId="0" applyNumberFormat="1" applyBorder="1"/>
    <xf numFmtId="165" fontId="0" fillId="0" borderId="19" xfId="0" applyNumberFormat="1" applyBorder="1"/>
    <xf numFmtId="165" fontId="0" fillId="0" borderId="21" xfId="0" applyNumberFormat="1" applyBorder="1"/>
    <xf numFmtId="165" fontId="0" fillId="0" borderId="48" xfId="0" applyNumberFormat="1" applyBorder="1"/>
    <xf numFmtId="165" fontId="3" fillId="0" borderId="19" xfId="0" applyNumberFormat="1" applyFont="1" applyBorder="1"/>
    <xf numFmtId="165" fontId="4" fillId="3" borderId="29" xfId="0" applyNumberFormat="1" applyFont="1" applyFill="1" applyBorder="1"/>
    <xf numFmtId="165" fontId="4" fillId="3" borderId="23" xfId="0" applyNumberFormat="1" applyFont="1" applyFill="1" applyBorder="1"/>
    <xf numFmtId="165" fontId="0" fillId="0" borderId="27" xfId="0" applyNumberFormat="1" applyBorder="1"/>
    <xf numFmtId="165" fontId="0" fillId="0" borderId="23" xfId="0" applyNumberFormat="1" applyBorder="1"/>
    <xf numFmtId="0" fontId="4" fillId="0" borderId="49" xfId="0" applyFont="1" applyBorder="1" applyAlignment="1">
      <alignment wrapText="1"/>
    </xf>
    <xf numFmtId="165" fontId="4" fillId="0" borderId="50" xfId="0" applyNumberFormat="1" applyFont="1" applyBorder="1"/>
    <xf numFmtId="165" fontId="0" fillId="0" borderId="39" xfId="0" applyNumberFormat="1" applyBorder="1"/>
    <xf numFmtId="165" fontId="4" fillId="3" borderId="3" xfId="0" applyNumberFormat="1" applyFont="1" applyFill="1" applyBorder="1"/>
    <xf numFmtId="165" fontId="3" fillId="3" borderId="7" xfId="0" applyNumberFormat="1" applyFont="1" applyFill="1" applyBorder="1"/>
    <xf numFmtId="165" fontId="3" fillId="3" borderId="3" xfId="0" applyNumberFormat="1" applyFont="1" applyFill="1" applyBorder="1"/>
    <xf numFmtId="0" fontId="7" fillId="0" borderId="11" xfId="0" applyFont="1" applyBorder="1"/>
    <xf numFmtId="0" fontId="7" fillId="2" borderId="39" xfId="0" applyFont="1" applyFill="1" applyBorder="1" applyAlignment="1"/>
    <xf numFmtId="0" fontId="7" fillId="2" borderId="39" xfId="0" applyFont="1" applyFill="1" applyBorder="1" applyAlignment="1">
      <alignment vertical="top" wrapText="1"/>
    </xf>
    <xf numFmtId="0" fontId="8" fillId="0" borderId="5" xfId="0" applyFont="1" applyBorder="1"/>
    <xf numFmtId="165" fontId="0" fillId="0" borderId="15" xfId="0" applyNumberFormat="1" applyBorder="1"/>
    <xf numFmtId="165" fontId="0" fillId="0" borderId="13" xfId="0" applyNumberFormat="1" applyBorder="1"/>
    <xf numFmtId="165" fontId="0" fillId="0" borderId="16" xfId="0" applyNumberFormat="1" applyBorder="1"/>
    <xf numFmtId="0" fontId="11" fillId="0" borderId="22" xfId="0" applyFont="1" applyBorder="1" applyAlignment="1">
      <alignment horizontal="left" vertical="center" wrapText="1"/>
    </xf>
    <xf numFmtId="0" fontId="0" fillId="0" borderId="5" xfId="0" applyBorder="1" applyAlignment="1">
      <alignment vertical="top" wrapText="1"/>
    </xf>
    <xf numFmtId="0" fontId="7" fillId="2" borderId="5" xfId="0" applyFont="1" applyFill="1" applyBorder="1" applyAlignment="1">
      <alignment vertical="top" wrapText="1"/>
    </xf>
    <xf numFmtId="165" fontId="3" fillId="0" borderId="7" xfId="0" applyNumberFormat="1" applyFont="1" applyBorder="1" applyAlignment="1">
      <alignment wrapText="1"/>
    </xf>
    <xf numFmtId="165" fontId="0" fillId="0" borderId="3" xfId="0" applyNumberFormat="1" applyBorder="1" applyAlignment="1">
      <alignment wrapText="1"/>
    </xf>
    <xf numFmtId="165" fontId="4" fillId="0" borderId="3" xfId="0" applyNumberFormat="1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165" fontId="0" fillId="0" borderId="6" xfId="0" applyNumberFormat="1" applyBorder="1" applyAlignment="1">
      <alignment wrapText="1"/>
    </xf>
    <xf numFmtId="165" fontId="0" fillId="2" borderId="3" xfId="0" applyNumberFormat="1" applyFill="1" applyBorder="1" applyAlignment="1">
      <alignment wrapText="1"/>
    </xf>
    <xf numFmtId="165" fontId="0" fillId="0" borderId="3" xfId="0" applyNumberFormat="1" applyBorder="1" applyAlignment="1">
      <alignment vertical="top" wrapText="1"/>
    </xf>
    <xf numFmtId="165" fontId="0" fillId="0" borderId="2" xfId="0" applyNumberFormat="1" applyBorder="1" applyAlignment="1">
      <alignment vertical="top" wrapText="1"/>
    </xf>
    <xf numFmtId="165" fontId="0" fillId="0" borderId="1" xfId="0" applyNumberFormat="1" applyBorder="1" applyAlignment="1">
      <alignment vertical="top" wrapText="1"/>
    </xf>
    <xf numFmtId="165" fontId="0" fillId="0" borderId="7" xfId="0" applyNumberForma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165" fontId="3" fillId="0" borderId="8" xfId="0" applyNumberFormat="1" applyFont="1" applyBorder="1"/>
    <xf numFmtId="0" fontId="3" fillId="2" borderId="11" xfId="0" applyFont="1" applyFill="1" applyBorder="1"/>
    <xf numFmtId="165" fontId="0" fillId="0" borderId="12" xfId="0" applyNumberFormat="1" applyBorder="1"/>
    <xf numFmtId="165" fontId="0" fillId="0" borderId="14" xfId="0" applyNumberFormat="1" applyBorder="1"/>
    <xf numFmtId="0" fontId="0" fillId="0" borderId="39" xfId="0" applyBorder="1" applyAlignment="1">
      <alignment vertical="top"/>
    </xf>
    <xf numFmtId="0" fontId="4" fillId="0" borderId="51" xfId="0" applyFont="1" applyBorder="1"/>
    <xf numFmtId="165" fontId="4" fillId="0" borderId="44" xfId="0" applyNumberFormat="1" applyFont="1" applyBorder="1"/>
    <xf numFmtId="165" fontId="4" fillId="0" borderId="51" xfId="0" applyNumberFormat="1" applyFont="1" applyBorder="1"/>
    <xf numFmtId="165" fontId="0" fillId="0" borderId="42" xfId="0" applyNumberFormat="1" applyBorder="1"/>
    <xf numFmtId="165" fontId="0" fillId="0" borderId="43" xfId="0" applyNumberFormat="1" applyBorder="1"/>
    <xf numFmtId="0" fontId="0" fillId="0" borderId="8" xfId="0" applyBorder="1" applyAlignment="1">
      <alignment vertical="top"/>
    </xf>
    <xf numFmtId="0" fontId="7" fillId="0" borderId="8" xfId="0" applyFont="1" applyFill="1" applyBorder="1" applyAlignment="1">
      <alignment vertical="top" wrapText="1"/>
    </xf>
    <xf numFmtId="0" fontId="0" fillId="0" borderId="2" xfId="0" applyBorder="1" applyAlignment="1">
      <alignment vertical="top"/>
    </xf>
    <xf numFmtId="165" fontId="0" fillId="0" borderId="35" xfId="0" applyNumberFormat="1" applyBorder="1"/>
    <xf numFmtId="165" fontId="0" fillId="0" borderId="37" xfId="0" applyNumberFormat="1" applyBorder="1"/>
    <xf numFmtId="165" fontId="3" fillId="0" borderId="52" xfId="0" applyNumberFormat="1" applyFont="1" applyBorder="1"/>
    <xf numFmtId="165" fontId="0" fillId="0" borderId="52" xfId="0" applyNumberFormat="1" applyBorder="1"/>
    <xf numFmtId="165" fontId="0" fillId="0" borderId="53" xfId="0" applyNumberFormat="1" applyBorder="1"/>
    <xf numFmtId="165" fontId="0" fillId="0" borderId="54" xfId="0" applyNumberFormat="1" applyBorder="1"/>
    <xf numFmtId="0" fontId="4" fillId="0" borderId="22" xfId="0" applyFont="1" applyBorder="1"/>
    <xf numFmtId="165" fontId="3" fillId="0" borderId="3" xfId="0" applyNumberFormat="1" applyFont="1" applyFill="1" applyBorder="1"/>
    <xf numFmtId="165" fontId="3" fillId="0" borderId="7" xfId="0" applyNumberFormat="1" applyFont="1" applyFill="1" applyBorder="1"/>
    <xf numFmtId="165" fontId="4" fillId="0" borderId="7" xfId="0" applyNumberFormat="1" applyFont="1" applyFill="1" applyBorder="1"/>
    <xf numFmtId="0" fontId="0" fillId="0" borderId="0" xfId="0" applyAlignment="1">
      <alignment vertical="top"/>
    </xf>
    <xf numFmtId="165" fontId="3" fillId="3" borderId="6" xfId="0" applyNumberFormat="1" applyFont="1" applyFill="1" applyBorder="1"/>
    <xf numFmtId="165" fontId="3" fillId="3" borderId="3" xfId="0" applyNumberFormat="1" applyFont="1" applyFill="1" applyBorder="1" applyAlignment="1"/>
    <xf numFmtId="165" fontId="3" fillId="3" borderId="2" xfId="0" applyNumberFormat="1" applyFont="1" applyFill="1" applyBorder="1"/>
    <xf numFmtId="165" fontId="3" fillId="3" borderId="1" xfId="0" applyNumberFormat="1" applyFont="1" applyFill="1" applyBorder="1"/>
    <xf numFmtId="165" fontId="4" fillId="3" borderId="6" xfId="0" applyNumberFormat="1" applyFont="1" applyFill="1" applyBorder="1"/>
    <xf numFmtId="0" fontId="0" fillId="3" borderId="0" xfId="0" applyFill="1"/>
    <xf numFmtId="165" fontId="4" fillId="3" borderId="3" xfId="0" applyNumberFormat="1" applyFont="1" applyFill="1" applyBorder="1"/>
    <xf numFmtId="165" fontId="3" fillId="3" borderId="3" xfId="0" applyNumberFormat="1" applyFont="1" applyFill="1" applyBorder="1"/>
    <xf numFmtId="0" fontId="0" fillId="3" borderId="0" xfId="0" applyFill="1"/>
    <xf numFmtId="0" fontId="0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5" fillId="3" borderId="0" xfId="0" applyNumberFormat="1" applyFont="1" applyFill="1" applyBorder="1" applyAlignment="1" applyProtection="1"/>
    <xf numFmtId="16" fontId="0" fillId="3" borderId="0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/>
    <xf numFmtId="0" fontId="3" fillId="3" borderId="0" xfId="0" applyNumberFormat="1" applyFont="1" applyFill="1" applyBorder="1" applyAlignment="1" applyProtection="1"/>
    <xf numFmtId="0" fontId="3" fillId="3" borderId="187" xfId="0" applyNumberFormat="1" applyFont="1" applyFill="1" applyBorder="1" applyAlignment="1" applyProtection="1">
      <alignment horizontal="center" vertical="center" wrapText="1"/>
    </xf>
    <xf numFmtId="0" fontId="6" fillId="3" borderId="187" xfId="0" applyNumberFormat="1" applyFont="1" applyFill="1" applyBorder="1" applyAlignment="1" applyProtection="1">
      <alignment horizontal="center" vertical="center" wrapText="1"/>
    </xf>
    <xf numFmtId="165" fontId="4" fillId="3" borderId="55" xfId="0" applyNumberFormat="1" applyFont="1" applyFill="1" applyBorder="1" applyAlignment="1" applyProtection="1"/>
    <xf numFmtId="165" fontId="4" fillId="3" borderId="56" xfId="0" applyNumberFormat="1" applyFont="1" applyFill="1" applyBorder="1" applyAlignment="1" applyProtection="1"/>
    <xf numFmtId="165" fontId="4" fillId="3" borderId="27" xfId="0" applyNumberFormat="1" applyFont="1" applyFill="1" applyBorder="1" applyAlignment="1" applyProtection="1"/>
    <xf numFmtId="165" fontId="4" fillId="3" borderId="23" xfId="0" applyNumberFormat="1" applyFont="1" applyFill="1" applyBorder="1" applyAlignment="1" applyProtection="1"/>
    <xf numFmtId="165" fontId="4" fillId="3" borderId="57" xfId="0" applyNumberFormat="1" applyFont="1" applyFill="1" applyBorder="1" applyAlignment="1" applyProtection="1"/>
    <xf numFmtId="165" fontId="4" fillId="3" borderId="31" xfId="0" applyNumberFormat="1" applyFont="1" applyFill="1" applyBorder="1" applyAlignment="1" applyProtection="1"/>
    <xf numFmtId="165" fontId="4" fillId="3" borderId="58" xfId="0" applyNumberFormat="1" applyFont="1" applyFill="1" applyBorder="1" applyAlignment="1" applyProtection="1"/>
    <xf numFmtId="165" fontId="4" fillId="3" borderId="59" xfId="0" applyNumberFormat="1" applyFont="1" applyFill="1" applyBorder="1" applyAlignment="1" applyProtection="1"/>
    <xf numFmtId="165" fontId="4" fillId="3" borderId="60" xfId="0" applyNumberFormat="1" applyFont="1" applyFill="1" applyBorder="1" applyAlignment="1" applyProtection="1">
      <alignment horizontal="right" vertical="center" wrapText="1"/>
    </xf>
    <xf numFmtId="165" fontId="4" fillId="3" borderId="60" xfId="0" applyNumberFormat="1" applyFont="1" applyFill="1" applyBorder="1" applyAlignment="1" applyProtection="1"/>
    <xf numFmtId="165" fontId="4" fillId="3" borderId="61" xfId="0" applyNumberFormat="1" applyFont="1" applyFill="1" applyBorder="1" applyAlignment="1" applyProtection="1"/>
    <xf numFmtId="165" fontId="3" fillId="3" borderId="62" xfId="0" applyNumberFormat="1" applyFont="1" applyFill="1" applyBorder="1" applyAlignment="1" applyProtection="1"/>
    <xf numFmtId="165" fontId="3" fillId="3" borderId="63" xfId="0" applyNumberFormat="1" applyFont="1" applyFill="1" applyBorder="1" applyAlignment="1" applyProtection="1">
      <alignment horizontal="right" vertical="center" wrapText="1"/>
    </xf>
    <xf numFmtId="165" fontId="4" fillId="3" borderId="64" xfId="0" applyNumberFormat="1" applyFont="1" applyFill="1" applyBorder="1" applyAlignment="1" applyProtection="1"/>
    <xf numFmtId="165" fontId="3" fillId="3" borderId="63" xfId="0" applyNumberFormat="1" applyFont="1" applyFill="1" applyBorder="1" applyAlignment="1" applyProtection="1"/>
    <xf numFmtId="0" fontId="3" fillId="3" borderId="63" xfId="0" applyNumberFormat="1" applyFont="1" applyFill="1" applyBorder="1" applyAlignment="1" applyProtection="1">
      <alignment horizontal="right" vertical="center" wrapText="1"/>
    </xf>
    <xf numFmtId="165" fontId="4" fillId="3" borderId="63" xfId="0" applyNumberFormat="1" applyFont="1" applyFill="1" applyBorder="1" applyAlignment="1" applyProtection="1"/>
    <xf numFmtId="165" fontId="0" fillId="3" borderId="63" xfId="0" applyNumberFormat="1" applyFont="1" applyFill="1" applyBorder="1" applyAlignment="1" applyProtection="1"/>
    <xf numFmtId="165" fontId="0" fillId="3" borderId="65" xfId="0" applyNumberFormat="1" applyFont="1" applyFill="1" applyBorder="1" applyAlignment="1" applyProtection="1"/>
    <xf numFmtId="165" fontId="4" fillId="3" borderId="62" xfId="0" applyNumberFormat="1" applyFont="1" applyFill="1" applyBorder="1" applyAlignment="1" applyProtection="1"/>
    <xf numFmtId="165" fontId="4" fillId="3" borderId="66" xfId="0" applyNumberFormat="1" applyFont="1" applyFill="1" applyBorder="1" applyAlignment="1" applyProtection="1"/>
    <xf numFmtId="165" fontId="4" fillId="3" borderId="3" xfId="0" applyNumberFormat="1" applyFont="1" applyFill="1" applyBorder="1" applyAlignment="1" applyProtection="1"/>
    <xf numFmtId="165" fontId="4" fillId="3" borderId="67" xfId="0" applyNumberFormat="1" applyFont="1" applyFill="1" applyBorder="1" applyAlignment="1" applyProtection="1"/>
    <xf numFmtId="165" fontId="3" fillId="3" borderId="64" xfId="0" applyNumberFormat="1" applyFont="1" applyFill="1" applyBorder="1" applyAlignment="1" applyProtection="1"/>
    <xf numFmtId="165" fontId="4" fillId="3" borderId="65" xfId="0" applyNumberFormat="1" applyFont="1" applyFill="1" applyBorder="1" applyAlignment="1" applyProtection="1"/>
    <xf numFmtId="165" fontId="0" fillId="3" borderId="62" xfId="0" applyNumberFormat="1" applyFont="1" applyFill="1" applyBorder="1" applyAlignment="1" applyProtection="1"/>
    <xf numFmtId="165" fontId="0" fillId="3" borderId="67" xfId="0" applyNumberFormat="1" applyFont="1" applyFill="1" applyBorder="1" applyAlignment="1" applyProtection="1"/>
    <xf numFmtId="165" fontId="3" fillId="3" borderId="65" xfId="0" applyNumberFormat="1" applyFont="1" applyFill="1" applyBorder="1" applyAlignment="1" applyProtection="1"/>
    <xf numFmtId="165" fontId="4" fillId="3" borderId="68" xfId="0" applyNumberFormat="1" applyFont="1" applyFill="1" applyBorder="1" applyAlignment="1" applyProtection="1"/>
    <xf numFmtId="165" fontId="4" fillId="3" borderId="69" xfId="0" applyNumberFormat="1" applyFont="1" applyFill="1" applyBorder="1" applyAlignment="1" applyProtection="1"/>
    <xf numFmtId="165" fontId="3" fillId="3" borderId="70" xfId="0" applyNumberFormat="1" applyFont="1" applyFill="1" applyBorder="1" applyAlignment="1" applyProtection="1"/>
    <xf numFmtId="165" fontId="4" fillId="3" borderId="71" xfId="0" applyNumberFormat="1" applyFont="1" applyFill="1" applyBorder="1" applyAlignment="1" applyProtection="1"/>
    <xf numFmtId="165" fontId="0" fillId="3" borderId="61" xfId="0" applyNumberFormat="1" applyFont="1" applyFill="1" applyBorder="1" applyAlignment="1" applyProtection="1"/>
    <xf numFmtId="165" fontId="4" fillId="3" borderId="72" xfId="0" applyNumberFormat="1" applyFont="1" applyFill="1" applyBorder="1" applyAlignment="1" applyProtection="1"/>
    <xf numFmtId="165" fontId="4" fillId="3" borderId="73" xfId="0" applyNumberFormat="1" applyFont="1" applyFill="1" applyBorder="1" applyAlignment="1" applyProtection="1"/>
    <xf numFmtId="165" fontId="0" fillId="3" borderId="64" xfId="0" applyNumberFormat="1" applyFont="1" applyFill="1" applyBorder="1" applyAlignment="1" applyProtection="1"/>
    <xf numFmtId="165" fontId="0" fillId="3" borderId="60" xfId="0" applyNumberFormat="1" applyFont="1" applyFill="1" applyBorder="1" applyAlignment="1" applyProtection="1"/>
    <xf numFmtId="165" fontId="0" fillId="3" borderId="56" xfId="0" applyNumberFormat="1" applyFont="1" applyFill="1" applyBorder="1" applyAlignment="1" applyProtection="1"/>
    <xf numFmtId="165" fontId="3" fillId="3" borderId="60" xfId="0" applyNumberFormat="1" applyFont="1" applyFill="1" applyBorder="1" applyAlignment="1" applyProtection="1"/>
    <xf numFmtId="165" fontId="0" fillId="3" borderId="66" xfId="0" applyNumberFormat="1" applyFont="1" applyFill="1" applyBorder="1" applyAlignment="1" applyProtection="1"/>
    <xf numFmtId="165" fontId="4" fillId="3" borderId="74" xfId="0" applyNumberFormat="1" applyFont="1" applyFill="1" applyBorder="1" applyAlignment="1" applyProtection="1"/>
    <xf numFmtId="165" fontId="0" fillId="3" borderId="63" xfId="0" applyNumberFormat="1" applyFont="1" applyFill="1" applyBorder="1" applyAlignment="1" applyProtection="1">
      <alignment wrapText="1"/>
    </xf>
    <xf numFmtId="165" fontId="4" fillId="3" borderId="63" xfId="0" applyNumberFormat="1" applyFont="1" applyFill="1" applyBorder="1" applyAlignment="1" applyProtection="1">
      <alignment wrapText="1"/>
    </xf>
    <xf numFmtId="165" fontId="0" fillId="3" borderId="63" xfId="0" applyNumberFormat="1" applyFont="1" applyFill="1" applyBorder="1" applyAlignment="1" applyProtection="1">
      <alignment vertical="top" wrapText="1"/>
    </xf>
    <xf numFmtId="165" fontId="0" fillId="3" borderId="65" xfId="0" applyNumberFormat="1" applyFont="1" applyFill="1" applyBorder="1" applyAlignment="1" applyProtection="1">
      <alignment vertical="top" wrapText="1"/>
    </xf>
    <xf numFmtId="165" fontId="0" fillId="3" borderId="3" xfId="0" applyNumberFormat="1" applyFont="1" applyFill="1" applyBorder="1" applyAlignment="1" applyProtection="1"/>
    <xf numFmtId="165" fontId="0" fillId="3" borderId="68" xfId="0" applyNumberFormat="1" applyFont="1" applyFill="1" applyBorder="1" applyAlignment="1" applyProtection="1"/>
    <xf numFmtId="165" fontId="0" fillId="3" borderId="70" xfId="0" applyNumberFormat="1" applyFont="1" applyFill="1" applyBorder="1" applyAlignment="1" applyProtection="1"/>
    <xf numFmtId="165" fontId="3" fillId="3" borderId="13" xfId="0" applyNumberFormat="1" applyFont="1" applyFill="1" applyBorder="1"/>
    <xf numFmtId="165" fontId="4" fillId="3" borderId="29" xfId="0" applyNumberFormat="1" applyFont="1" applyFill="1" applyBorder="1" applyAlignment="1" applyProtection="1"/>
    <xf numFmtId="0" fontId="0" fillId="3" borderId="75" xfId="0" applyNumberFormat="1" applyFont="1" applyFill="1" applyBorder="1" applyAlignment="1" applyProtection="1">
      <alignment vertical="top"/>
    </xf>
    <xf numFmtId="165" fontId="4" fillId="3" borderId="36" xfId="0" applyNumberFormat="1" applyFont="1" applyFill="1" applyBorder="1" applyAlignment="1" applyProtection="1"/>
    <xf numFmtId="165" fontId="0" fillId="3" borderId="72" xfId="0" applyNumberFormat="1" applyFont="1" applyFill="1" applyBorder="1" applyAlignment="1" applyProtection="1"/>
    <xf numFmtId="0" fontId="0" fillId="3" borderId="76" xfId="0" applyNumberFormat="1" applyFont="1" applyFill="1" applyBorder="1" applyAlignment="1" applyProtection="1">
      <alignment vertical="top"/>
    </xf>
    <xf numFmtId="165" fontId="3" fillId="3" borderId="3" xfId="0" applyNumberFormat="1" applyFont="1" applyFill="1" applyBorder="1" applyAlignment="1" applyProtection="1"/>
    <xf numFmtId="0" fontId="0" fillId="3" borderId="65" xfId="0" applyNumberFormat="1" applyFont="1" applyFill="1" applyBorder="1" applyAlignment="1" applyProtection="1">
      <alignment vertical="top"/>
    </xf>
    <xf numFmtId="165" fontId="4" fillId="3" borderId="77" xfId="0" applyNumberFormat="1" applyFont="1" applyFill="1" applyBorder="1" applyAlignment="1" applyProtection="1"/>
    <xf numFmtId="165" fontId="4" fillId="3" borderId="78" xfId="0" applyNumberFormat="1" applyFont="1" applyFill="1" applyBorder="1" applyAlignment="1" applyProtection="1"/>
    <xf numFmtId="165" fontId="0" fillId="3" borderId="78" xfId="0" applyNumberFormat="1" applyFont="1" applyFill="1" applyBorder="1" applyAlignment="1" applyProtection="1"/>
    <xf numFmtId="165" fontId="0" fillId="3" borderId="59" xfId="0" applyNumberFormat="1" applyFont="1" applyFill="1" applyBorder="1" applyAlignment="1" applyProtection="1"/>
    <xf numFmtId="165" fontId="0" fillId="3" borderId="79" xfId="0" applyNumberFormat="1" applyFont="1" applyFill="1" applyBorder="1" applyAlignment="1" applyProtection="1"/>
    <xf numFmtId="165" fontId="0" fillId="3" borderId="80" xfId="0" applyNumberFormat="1" applyFont="1" applyFill="1" applyBorder="1" applyAlignment="1" applyProtection="1"/>
    <xf numFmtId="165" fontId="4" fillId="3" borderId="81" xfId="0" applyNumberFormat="1" applyFont="1" applyFill="1" applyBorder="1" applyAlignment="1" applyProtection="1"/>
    <xf numFmtId="165" fontId="4" fillId="3" borderId="79" xfId="0" applyNumberFormat="1" applyFont="1" applyFill="1" applyBorder="1" applyAlignment="1" applyProtection="1"/>
    <xf numFmtId="165" fontId="3" fillId="3" borderId="66" xfId="0" applyNumberFormat="1" applyFont="1" applyFill="1" applyBorder="1" applyAlignment="1" applyProtection="1"/>
    <xf numFmtId="165" fontId="3" fillId="3" borderId="79" xfId="0" applyNumberFormat="1" applyFont="1" applyFill="1" applyBorder="1" applyAlignment="1" applyProtection="1"/>
    <xf numFmtId="165" fontId="3" fillId="3" borderId="82" xfId="0" applyNumberFormat="1" applyFont="1" applyFill="1" applyBorder="1" applyAlignment="1" applyProtection="1"/>
    <xf numFmtId="165" fontId="0" fillId="3" borderId="83" xfId="0" applyNumberFormat="1" applyFont="1" applyFill="1" applyBorder="1" applyAlignment="1" applyProtection="1"/>
    <xf numFmtId="165" fontId="0" fillId="3" borderId="84" xfId="0" applyNumberFormat="1" applyFont="1" applyFill="1" applyBorder="1" applyAlignment="1" applyProtection="1"/>
    <xf numFmtId="0" fontId="4" fillId="3" borderId="0" xfId="0" applyNumberFormat="1" applyFont="1" applyFill="1" applyBorder="1" applyAlignment="1" applyProtection="1"/>
    <xf numFmtId="0" fontId="4" fillId="3" borderId="0" xfId="0" applyFont="1" applyFill="1"/>
    <xf numFmtId="165" fontId="0" fillId="3" borderId="63" xfId="0" applyNumberFormat="1" applyFont="1" applyFill="1" applyBorder="1" applyAlignment="1" applyProtection="1">
      <alignment horizontal="center"/>
    </xf>
    <xf numFmtId="165" fontId="0" fillId="3" borderId="85" xfId="0" applyNumberFormat="1" applyFont="1" applyFill="1" applyBorder="1" applyAlignment="1" applyProtection="1"/>
    <xf numFmtId="0" fontId="4" fillId="3" borderId="86" xfId="0" applyNumberFormat="1" applyFont="1" applyFill="1" applyBorder="1" applyAlignment="1" applyProtection="1"/>
    <xf numFmtId="0" fontId="0" fillId="3" borderId="87" xfId="0" applyNumberFormat="1" applyFont="1" applyFill="1" applyBorder="1" applyAlignment="1" applyProtection="1">
      <alignment vertical="top"/>
    </xf>
    <xf numFmtId="0" fontId="0" fillId="3" borderId="88" xfId="0" applyNumberFormat="1" applyFont="1" applyFill="1" applyBorder="1" applyAlignment="1" applyProtection="1">
      <alignment vertical="top"/>
    </xf>
    <xf numFmtId="0" fontId="0" fillId="3" borderId="89" xfId="0" applyNumberFormat="1" applyFont="1" applyFill="1" applyBorder="1" applyAlignment="1" applyProtection="1">
      <alignment vertical="top"/>
    </xf>
    <xf numFmtId="0" fontId="0" fillId="3" borderId="76" xfId="0" applyNumberFormat="1" applyFont="1" applyFill="1" applyBorder="1" applyAlignment="1" applyProtection="1">
      <alignment vertical="top" wrapText="1"/>
    </xf>
    <xf numFmtId="0" fontId="4" fillId="3" borderId="90" xfId="0" applyNumberFormat="1" applyFont="1" applyFill="1" applyBorder="1" applyAlignment="1" applyProtection="1"/>
    <xf numFmtId="0" fontId="3" fillId="3" borderId="86" xfId="0" applyNumberFormat="1" applyFont="1" applyFill="1" applyBorder="1" applyAlignment="1" applyProtection="1"/>
    <xf numFmtId="165" fontId="4" fillId="3" borderId="30" xfId="0" applyNumberFormat="1" applyFont="1" applyFill="1" applyBorder="1" applyAlignment="1" applyProtection="1"/>
    <xf numFmtId="165" fontId="4" fillId="3" borderId="91" xfId="0" applyNumberFormat="1" applyFont="1" applyFill="1" applyBorder="1" applyAlignment="1" applyProtection="1"/>
    <xf numFmtId="165" fontId="4" fillId="3" borderId="92" xfId="0" applyNumberFormat="1" applyFont="1" applyFill="1" applyBorder="1" applyAlignment="1" applyProtection="1"/>
    <xf numFmtId="165" fontId="0" fillId="3" borderId="93" xfId="0" applyNumberFormat="1" applyFont="1" applyFill="1" applyBorder="1" applyAlignment="1" applyProtection="1"/>
    <xf numFmtId="165" fontId="4" fillId="3" borderId="93" xfId="0" applyNumberFormat="1" applyFont="1" applyFill="1" applyBorder="1" applyAlignment="1" applyProtection="1"/>
    <xf numFmtId="165" fontId="0" fillId="3" borderId="81" xfId="0" applyNumberFormat="1" applyFont="1" applyFill="1" applyBorder="1" applyAlignment="1" applyProtection="1"/>
    <xf numFmtId="165" fontId="4" fillId="3" borderId="80" xfId="0" applyNumberFormat="1" applyFont="1" applyFill="1" applyBorder="1" applyAlignment="1" applyProtection="1"/>
    <xf numFmtId="165" fontId="3" fillId="3" borderId="80" xfId="0" applyNumberFormat="1" applyFont="1" applyFill="1" applyBorder="1" applyAlignment="1" applyProtection="1"/>
    <xf numFmtId="165" fontId="4" fillId="3" borderId="94" xfId="0" applyNumberFormat="1" applyFont="1" applyFill="1" applyBorder="1" applyAlignment="1" applyProtection="1"/>
    <xf numFmtId="165" fontId="3" fillId="3" borderId="95" xfId="0" applyNumberFormat="1" applyFont="1" applyFill="1" applyBorder="1" applyAlignment="1" applyProtection="1"/>
    <xf numFmtId="165" fontId="4" fillId="3" borderId="96" xfId="0" applyNumberFormat="1" applyFont="1" applyFill="1" applyBorder="1" applyAlignment="1" applyProtection="1"/>
    <xf numFmtId="165" fontId="4" fillId="3" borderId="97" xfId="0" applyNumberFormat="1" applyFont="1" applyFill="1" applyBorder="1" applyAlignment="1" applyProtection="1"/>
    <xf numFmtId="165" fontId="4" fillId="3" borderId="85" xfId="0" applyNumberFormat="1" applyFont="1" applyFill="1" applyBorder="1" applyAlignment="1" applyProtection="1"/>
    <xf numFmtId="165" fontId="3" fillId="3" borderId="83" xfId="0" applyNumberFormat="1" applyFont="1" applyFill="1" applyBorder="1" applyAlignment="1" applyProtection="1"/>
    <xf numFmtId="165" fontId="0" fillId="3" borderId="98" xfId="0" applyNumberFormat="1" applyFont="1" applyFill="1" applyBorder="1" applyAlignment="1" applyProtection="1"/>
    <xf numFmtId="165" fontId="4" fillId="3" borderId="98" xfId="0" applyNumberFormat="1" applyFont="1" applyFill="1" applyBorder="1" applyAlignment="1" applyProtection="1"/>
    <xf numFmtId="165" fontId="0" fillId="3" borderId="80" xfId="0" applyNumberFormat="1" applyFont="1" applyFill="1" applyBorder="1" applyAlignment="1" applyProtection="1">
      <alignment vertical="top" wrapText="1"/>
    </xf>
    <xf numFmtId="165" fontId="4" fillId="3" borderId="99" xfId="0" applyNumberFormat="1" applyFont="1" applyFill="1" applyBorder="1" applyAlignment="1" applyProtection="1"/>
    <xf numFmtId="165" fontId="4" fillId="3" borderId="95" xfId="0" applyNumberFormat="1" applyFont="1" applyFill="1" applyBorder="1" applyAlignment="1" applyProtection="1"/>
    <xf numFmtId="165" fontId="4" fillId="3" borderId="100" xfId="0" applyNumberFormat="1" applyFont="1" applyFill="1" applyBorder="1" applyAlignment="1" applyProtection="1"/>
    <xf numFmtId="165" fontId="0" fillId="3" borderId="99" xfId="0" applyNumberFormat="1" applyFont="1" applyFill="1" applyBorder="1" applyAlignment="1" applyProtection="1"/>
    <xf numFmtId="165" fontId="4" fillId="3" borderId="101" xfId="0" applyNumberFormat="1" applyFont="1" applyFill="1" applyBorder="1" applyAlignment="1" applyProtection="1"/>
    <xf numFmtId="165" fontId="4" fillId="3" borderId="102" xfId="0" applyNumberFormat="1" applyFont="1" applyFill="1" applyBorder="1" applyAlignment="1" applyProtection="1"/>
    <xf numFmtId="165" fontId="0" fillId="3" borderId="92" xfId="0" applyNumberFormat="1" applyFont="1" applyFill="1" applyBorder="1" applyAlignment="1" applyProtection="1"/>
    <xf numFmtId="165" fontId="0" fillId="3" borderId="91" xfId="0" applyNumberFormat="1" applyFont="1" applyFill="1" applyBorder="1" applyAlignment="1" applyProtection="1"/>
    <xf numFmtId="165" fontId="4" fillId="3" borderId="83" xfId="0" applyNumberFormat="1" applyFont="1" applyFill="1" applyBorder="1" applyAlignment="1" applyProtection="1"/>
    <xf numFmtId="165" fontId="4" fillId="3" borderId="79" xfId="0" applyNumberFormat="1" applyFont="1" applyFill="1" applyBorder="1" applyAlignment="1" applyProtection="1">
      <alignment vertical="top" wrapText="1"/>
    </xf>
    <xf numFmtId="165" fontId="0" fillId="3" borderId="103" xfId="0" applyNumberFormat="1" applyFont="1" applyFill="1" applyBorder="1" applyAlignment="1" applyProtection="1"/>
    <xf numFmtId="0" fontId="0" fillId="3" borderId="14" xfId="0" applyNumberFormat="1" applyFont="1" applyFill="1" applyBorder="1" applyAlignment="1" applyProtection="1">
      <alignment vertical="top"/>
    </xf>
    <xf numFmtId="165" fontId="0" fillId="3" borderId="15" xfId="0" applyNumberFormat="1" applyFont="1" applyFill="1" applyBorder="1" applyAlignment="1" applyProtection="1"/>
    <xf numFmtId="165" fontId="0" fillId="3" borderId="13" xfId="0" applyNumberFormat="1" applyFont="1" applyFill="1" applyBorder="1" applyAlignment="1" applyProtection="1"/>
    <xf numFmtId="165" fontId="0" fillId="3" borderId="16" xfId="0" applyNumberFormat="1" applyFont="1" applyFill="1" applyBorder="1" applyAlignment="1" applyProtection="1"/>
    <xf numFmtId="0" fontId="0" fillId="3" borderId="27" xfId="0" applyNumberFormat="1" applyFont="1" applyFill="1" applyBorder="1" applyAlignment="1" applyProtection="1">
      <alignment vertical="top"/>
    </xf>
    <xf numFmtId="165" fontId="4" fillId="3" borderId="104" xfId="0" applyNumberFormat="1" applyFont="1" applyFill="1" applyBorder="1" applyAlignment="1" applyProtection="1"/>
    <xf numFmtId="165" fontId="4" fillId="3" borderId="105" xfId="0" applyNumberFormat="1" applyFont="1" applyFill="1" applyBorder="1" applyAlignment="1" applyProtection="1"/>
    <xf numFmtId="165" fontId="4" fillId="3" borderId="106" xfId="0" applyNumberFormat="1" applyFont="1" applyFill="1" applyBorder="1" applyAlignment="1" applyProtection="1"/>
    <xf numFmtId="165" fontId="4" fillId="3" borderId="107" xfId="0" applyNumberFormat="1" applyFont="1" applyFill="1" applyBorder="1" applyAlignment="1" applyProtection="1"/>
    <xf numFmtId="0" fontId="4" fillId="0" borderId="0" xfId="0" applyFont="1" applyAlignment="1">
      <alignment wrapText="1"/>
    </xf>
    <xf numFmtId="0" fontId="4" fillId="3" borderId="0" xfId="0" applyNumberFormat="1" applyFont="1" applyFill="1" applyBorder="1" applyAlignment="1" applyProtection="1">
      <alignment wrapText="1"/>
    </xf>
    <xf numFmtId="165" fontId="3" fillId="0" borderId="6" xfId="0" applyNumberFormat="1" applyFont="1" applyFill="1" applyBorder="1"/>
    <xf numFmtId="0" fontId="4" fillId="3" borderId="5" xfId="0" applyFont="1" applyFill="1" applyBorder="1" applyAlignment="1">
      <alignment wrapText="1"/>
    </xf>
    <xf numFmtId="0" fontId="4" fillId="3" borderId="108" xfId="0" applyNumberFormat="1" applyFont="1" applyFill="1" applyBorder="1" applyAlignment="1" applyProtection="1">
      <alignment wrapText="1"/>
    </xf>
    <xf numFmtId="0" fontId="7" fillId="3" borderId="81" xfId="0" applyNumberFormat="1" applyFont="1" applyFill="1" applyBorder="1" applyAlignment="1" applyProtection="1"/>
    <xf numFmtId="0" fontId="4" fillId="3" borderId="81" xfId="0" applyNumberFormat="1" applyFont="1" applyFill="1" applyBorder="1" applyAlignment="1" applyProtection="1"/>
    <xf numFmtId="0" fontId="4" fillId="3" borderId="81" xfId="0" applyNumberFormat="1" applyFont="1" applyFill="1" applyBorder="1" applyAlignment="1" applyProtection="1">
      <alignment wrapText="1"/>
    </xf>
    <xf numFmtId="0" fontId="4" fillId="3" borderId="103" xfId="0" applyNumberFormat="1" applyFont="1" applyFill="1" applyBorder="1" applyAlignment="1" applyProtection="1"/>
    <xf numFmtId="165" fontId="4" fillId="3" borderId="109" xfId="0" applyNumberFormat="1" applyFont="1" applyFill="1" applyBorder="1" applyAlignment="1" applyProtection="1"/>
    <xf numFmtId="165" fontId="4" fillId="3" borderId="110" xfId="0" applyNumberFormat="1" applyFont="1" applyFill="1" applyBorder="1" applyAlignment="1" applyProtection="1"/>
    <xf numFmtId="165" fontId="4" fillId="3" borderId="111" xfId="0" applyNumberFormat="1" applyFont="1" applyFill="1" applyBorder="1" applyAlignment="1" applyProtection="1"/>
    <xf numFmtId="165" fontId="4" fillId="3" borderId="112" xfId="0" applyNumberFormat="1" applyFont="1" applyFill="1" applyBorder="1" applyAlignment="1" applyProtection="1"/>
    <xf numFmtId="165" fontId="4" fillId="3" borderId="113" xfId="0" applyNumberFormat="1" applyFont="1" applyFill="1" applyBorder="1" applyAlignment="1" applyProtection="1"/>
    <xf numFmtId="165" fontId="4" fillId="3" borderId="114" xfId="0" applyNumberFormat="1" applyFont="1" applyFill="1" applyBorder="1" applyAlignment="1" applyProtection="1"/>
    <xf numFmtId="165" fontId="4" fillId="3" borderId="115" xfId="0" applyNumberFormat="1" applyFont="1" applyFill="1" applyBorder="1" applyAlignment="1" applyProtection="1"/>
    <xf numFmtId="165" fontId="4" fillId="3" borderId="116" xfId="0" applyNumberFormat="1" applyFont="1" applyFill="1" applyBorder="1" applyAlignment="1" applyProtection="1"/>
    <xf numFmtId="165" fontId="0" fillId="3" borderId="115" xfId="0" applyNumberFormat="1" applyFont="1" applyFill="1" applyBorder="1" applyAlignment="1" applyProtection="1"/>
    <xf numFmtId="165" fontId="0" fillId="3" borderId="116" xfId="0" applyNumberFormat="1" applyFont="1" applyFill="1" applyBorder="1" applyAlignment="1" applyProtection="1"/>
    <xf numFmtId="165" fontId="0" fillId="3" borderId="31" xfId="0" applyNumberFormat="1" applyFont="1" applyFill="1" applyBorder="1" applyAlignment="1" applyProtection="1"/>
    <xf numFmtId="165" fontId="3" fillId="0" borderId="3" xfId="0" applyNumberFormat="1" applyFont="1" applyFill="1" applyBorder="1" applyAlignment="1" applyProtection="1"/>
    <xf numFmtId="165" fontId="0" fillId="0" borderId="63" xfId="0" applyNumberFormat="1" applyFont="1" applyFill="1" applyBorder="1" applyAlignment="1" applyProtection="1"/>
    <xf numFmtId="0" fontId="0" fillId="0" borderId="76" xfId="0" applyNumberFormat="1" applyFont="1" applyFill="1" applyBorder="1" applyAlignment="1" applyProtection="1">
      <alignment vertical="top"/>
    </xf>
    <xf numFmtId="165" fontId="4" fillId="0" borderId="62" xfId="0" applyNumberFormat="1" applyFont="1" applyFill="1" applyBorder="1" applyAlignment="1" applyProtection="1"/>
    <xf numFmtId="165" fontId="4" fillId="0" borderId="63" xfId="0" applyNumberFormat="1" applyFont="1" applyFill="1" applyBorder="1" applyAlignment="1" applyProtection="1"/>
    <xf numFmtId="165" fontId="4" fillId="0" borderId="79" xfId="0" applyNumberFormat="1" applyFont="1" applyFill="1" applyBorder="1" applyAlignment="1" applyProtection="1"/>
    <xf numFmtId="165" fontId="4" fillId="0" borderId="80" xfId="0" applyNumberFormat="1" applyFont="1" applyFill="1" applyBorder="1" applyAlignment="1" applyProtection="1"/>
    <xf numFmtId="165" fontId="3" fillId="0" borderId="63" xfId="0" applyNumberFormat="1" applyFont="1" applyFill="1" applyBorder="1" applyAlignment="1" applyProtection="1"/>
    <xf numFmtId="165" fontId="4" fillId="0" borderId="6" xfId="0" applyNumberFormat="1" applyFont="1" applyFill="1" applyBorder="1"/>
    <xf numFmtId="0" fontId="7" fillId="0" borderId="8" xfId="0" applyFont="1" applyFill="1" applyBorder="1" applyAlignment="1">
      <alignment wrapText="1"/>
    </xf>
    <xf numFmtId="0" fontId="3" fillId="0" borderId="0" xfId="0" applyFont="1" applyAlignment="1"/>
    <xf numFmtId="16" fontId="3" fillId="3" borderId="0" xfId="0" applyNumberFormat="1" applyFont="1" applyFill="1" applyBorder="1" applyAlignment="1" applyProtection="1"/>
    <xf numFmtId="0" fontId="4" fillId="0" borderId="8" xfId="0" applyFont="1" applyBorder="1" applyAlignment="1">
      <alignment vertical="top" wrapText="1"/>
    </xf>
    <xf numFmtId="165" fontId="4" fillId="3" borderId="117" xfId="0" applyNumberFormat="1" applyFont="1" applyFill="1" applyBorder="1" applyAlignment="1" applyProtection="1"/>
    <xf numFmtId="0" fontId="7" fillId="3" borderId="8" xfId="0" applyFont="1" applyFill="1" applyBorder="1" applyAlignment="1">
      <alignment wrapText="1"/>
    </xf>
    <xf numFmtId="0" fontId="7" fillId="3" borderId="99" xfId="0" applyNumberFormat="1" applyFont="1" applyFill="1" applyBorder="1" applyAlignment="1" applyProtection="1"/>
    <xf numFmtId="165" fontId="4" fillId="3" borderId="33" xfId="0" applyNumberFormat="1" applyFont="1" applyFill="1" applyBorder="1" applyAlignment="1" applyProtection="1"/>
    <xf numFmtId="165" fontId="4" fillId="3" borderId="118" xfId="0" applyNumberFormat="1" applyFont="1" applyFill="1" applyBorder="1" applyAlignment="1" applyProtection="1"/>
    <xf numFmtId="165" fontId="4" fillId="3" borderId="119" xfId="0" applyNumberFormat="1" applyFont="1" applyFill="1" applyBorder="1" applyAlignment="1" applyProtection="1"/>
    <xf numFmtId="165" fontId="3" fillId="3" borderId="35" xfId="0" applyNumberFormat="1" applyFont="1" applyFill="1" applyBorder="1" applyAlignment="1" applyProtection="1"/>
    <xf numFmtId="165" fontId="4" fillId="3" borderId="51" xfId="0" applyNumberFormat="1" applyFont="1" applyFill="1" applyBorder="1" applyAlignment="1" applyProtection="1"/>
    <xf numFmtId="0" fontId="4" fillId="3" borderId="77" xfId="0" applyNumberFormat="1" applyFont="1" applyFill="1" applyBorder="1" applyAlignment="1" applyProtection="1"/>
    <xf numFmtId="0" fontId="7" fillId="3" borderId="103" xfId="0" applyNumberFormat="1" applyFont="1" applyFill="1" applyBorder="1" applyAlignment="1" applyProtection="1"/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vertical="top" wrapText="1"/>
    </xf>
    <xf numFmtId="0" fontId="7" fillId="0" borderId="108" xfId="0" applyFont="1" applyBorder="1" applyAlignment="1">
      <alignment vertical="top" wrapText="1"/>
    </xf>
    <xf numFmtId="0" fontId="4" fillId="3" borderId="120" xfId="0" applyNumberFormat="1" applyFont="1" applyFill="1" applyBorder="1" applyAlignment="1" applyProtection="1"/>
    <xf numFmtId="165" fontId="4" fillId="3" borderId="121" xfId="0" applyNumberFormat="1" applyFont="1" applyFill="1" applyBorder="1" applyAlignment="1" applyProtection="1"/>
    <xf numFmtId="165" fontId="4" fillId="3" borderId="122" xfId="0" applyNumberFormat="1" applyFont="1" applyFill="1" applyBorder="1" applyAlignment="1" applyProtection="1"/>
    <xf numFmtId="165" fontId="3" fillId="3" borderId="1" xfId="0" applyNumberFormat="1" applyFont="1" applyFill="1" applyBorder="1" applyAlignment="1" applyProtection="1"/>
    <xf numFmtId="165" fontId="4" fillId="3" borderId="123" xfId="0" applyNumberFormat="1" applyFont="1" applyFill="1" applyBorder="1" applyAlignment="1" applyProtection="1"/>
    <xf numFmtId="165" fontId="4" fillId="3" borderId="124" xfId="0" applyNumberFormat="1" applyFont="1" applyFill="1" applyBorder="1" applyAlignment="1" applyProtection="1"/>
    <xf numFmtId="165" fontId="4" fillId="3" borderId="125" xfId="0" applyNumberFormat="1" applyFont="1" applyFill="1" applyBorder="1" applyAlignment="1" applyProtection="1"/>
    <xf numFmtId="165" fontId="4" fillId="3" borderId="80" xfId="0" applyNumberFormat="1" applyFont="1" applyFill="1" applyBorder="1" applyAlignment="1" applyProtection="1">
      <alignment wrapText="1"/>
    </xf>
    <xf numFmtId="0" fontId="4" fillId="3" borderId="5" xfId="0" applyNumberFormat="1" applyFont="1" applyFill="1" applyBorder="1" applyAlignment="1" applyProtection="1"/>
    <xf numFmtId="165" fontId="4" fillId="0" borderId="65" xfId="0" applyNumberFormat="1" applyFont="1" applyFill="1" applyBorder="1" applyAlignment="1" applyProtection="1"/>
    <xf numFmtId="165" fontId="0" fillId="3" borderId="126" xfId="0" applyNumberFormat="1" applyFont="1" applyFill="1" applyBorder="1" applyAlignment="1" applyProtection="1"/>
    <xf numFmtId="165" fontId="0" fillId="3" borderId="113" xfId="0" applyNumberFormat="1" applyFont="1" applyFill="1" applyBorder="1" applyAlignment="1" applyProtection="1"/>
    <xf numFmtId="165" fontId="0" fillId="0" borderId="80" xfId="0" applyNumberFormat="1" applyFont="1" applyFill="1" applyBorder="1" applyAlignment="1" applyProtection="1"/>
    <xf numFmtId="165" fontId="0" fillId="0" borderId="79" xfId="0" applyNumberFormat="1" applyFont="1" applyFill="1" applyBorder="1" applyAlignment="1" applyProtection="1"/>
    <xf numFmtId="165" fontId="0" fillId="3" borderId="114" xfId="0" applyNumberFormat="1" applyFont="1" applyFill="1" applyBorder="1" applyAlignment="1" applyProtection="1"/>
    <xf numFmtId="165" fontId="0" fillId="0" borderId="0" xfId="0" applyNumberFormat="1" applyFill="1"/>
    <xf numFmtId="165" fontId="0" fillId="0" borderId="0" xfId="0" applyNumberFormat="1"/>
    <xf numFmtId="0" fontId="3" fillId="0" borderId="49" xfId="0" applyFont="1" applyFill="1" applyBorder="1" applyAlignment="1">
      <alignment vertical="top"/>
    </xf>
    <xf numFmtId="165" fontId="4" fillId="0" borderId="66" xfId="0" applyNumberFormat="1" applyFont="1" applyFill="1" applyBorder="1" applyAlignment="1" applyProtection="1"/>
    <xf numFmtId="165" fontId="4" fillId="0" borderId="57" xfId="0" applyNumberFormat="1" applyFont="1" applyFill="1" applyBorder="1" applyAlignment="1" applyProtection="1"/>
    <xf numFmtId="0" fontId="15" fillId="0" borderId="43" xfId="9" applyFont="1" applyBorder="1" applyAlignment="1">
      <alignment horizontal="center" vertical="center" wrapText="1"/>
    </xf>
    <xf numFmtId="0" fontId="15" fillId="0" borderId="50" xfId="9" applyFont="1" applyBorder="1" applyAlignment="1">
      <alignment horizontal="center" vertical="center" wrapText="1"/>
    </xf>
    <xf numFmtId="0" fontId="15" fillId="0" borderId="46" xfId="9" applyFont="1" applyBorder="1" applyAlignment="1">
      <alignment horizontal="center" vertical="center" wrapText="1"/>
    </xf>
    <xf numFmtId="165" fontId="15" fillId="3" borderId="6" xfId="0" applyNumberFormat="1" applyFont="1" applyFill="1" applyBorder="1"/>
    <xf numFmtId="0" fontId="15" fillId="3" borderId="2" xfId="9" applyFont="1" applyFill="1" applyBorder="1" applyAlignment="1">
      <alignment horizontal="center" vertical="center" wrapText="1"/>
    </xf>
    <xf numFmtId="165" fontId="15" fillId="3" borderId="7" xfId="0" applyNumberFormat="1" applyFont="1" applyFill="1" applyBorder="1"/>
    <xf numFmtId="165" fontId="15" fillId="3" borderId="3" xfId="9" applyNumberFormat="1" applyFont="1" applyFill="1" applyBorder="1" applyAlignment="1">
      <alignment horizontal="right" vertical="center" wrapText="1"/>
    </xf>
    <xf numFmtId="0" fontId="15" fillId="3" borderId="1" xfId="9" applyFont="1" applyFill="1" applyBorder="1" applyAlignment="1">
      <alignment horizontal="center" vertical="center" wrapText="1"/>
    </xf>
    <xf numFmtId="0" fontId="15" fillId="3" borderId="3" xfId="9" applyFont="1" applyFill="1" applyBorder="1" applyAlignment="1">
      <alignment horizontal="center" vertical="center" wrapText="1"/>
    </xf>
    <xf numFmtId="0" fontId="15" fillId="3" borderId="7" xfId="9" applyFont="1" applyFill="1" applyBorder="1" applyAlignment="1">
      <alignment horizontal="center" vertical="center" wrapText="1"/>
    </xf>
    <xf numFmtId="165" fontId="15" fillId="3" borderId="3" xfId="0" applyNumberFormat="1" applyFont="1" applyFill="1" applyBorder="1"/>
    <xf numFmtId="0" fontId="15" fillId="3" borderId="3" xfId="9" applyFont="1" applyFill="1" applyBorder="1" applyAlignment="1">
      <alignment horizontal="right" vertical="center" wrapText="1"/>
    </xf>
    <xf numFmtId="165" fontId="15" fillId="3" borderId="2" xfId="0" applyNumberFormat="1" applyFont="1" applyFill="1" applyBorder="1"/>
    <xf numFmtId="165" fontId="15" fillId="3" borderId="1" xfId="0" applyNumberFormat="1" applyFont="1" applyFill="1" applyBorder="1"/>
    <xf numFmtId="165" fontId="15" fillId="0" borderId="6" xfId="0" applyNumberFormat="1" applyFont="1" applyFill="1" applyBorder="1"/>
    <xf numFmtId="165" fontId="15" fillId="0" borderId="3" xfId="0" applyNumberFormat="1" applyFont="1" applyFill="1" applyBorder="1"/>
    <xf numFmtId="165" fontId="15" fillId="0" borderId="2" xfId="0" applyNumberFormat="1" applyFont="1" applyFill="1" applyBorder="1"/>
    <xf numFmtId="165" fontId="15" fillId="0" borderId="7" xfId="0" applyNumberFormat="1" applyFont="1" applyFill="1" applyBorder="1"/>
    <xf numFmtId="165" fontId="15" fillId="0" borderId="63" xfId="0" applyNumberFormat="1" applyFont="1" applyFill="1" applyBorder="1" applyAlignment="1" applyProtection="1"/>
    <xf numFmtId="165" fontId="15" fillId="0" borderId="1" xfId="0" applyNumberFormat="1" applyFont="1" applyBorder="1"/>
    <xf numFmtId="165" fontId="15" fillId="0" borderId="2" xfId="0" applyNumberFormat="1" applyFont="1" applyBorder="1"/>
    <xf numFmtId="165" fontId="15" fillId="0" borderId="7" xfId="0" applyNumberFormat="1" applyFont="1" applyBorder="1"/>
    <xf numFmtId="165" fontId="15" fillId="0" borderId="3" xfId="0" applyNumberFormat="1" applyFont="1" applyBorder="1"/>
    <xf numFmtId="165" fontId="15" fillId="0" borderId="1" xfId="0" applyNumberFormat="1" applyFont="1" applyFill="1" applyBorder="1"/>
    <xf numFmtId="165" fontId="15" fillId="0" borderId="6" xfId="0" applyNumberFormat="1" applyFont="1" applyBorder="1"/>
    <xf numFmtId="165" fontId="15" fillId="0" borderId="3" xfId="0" applyNumberFormat="1" applyFont="1" applyBorder="1" applyAlignment="1"/>
    <xf numFmtId="165" fontId="15" fillId="0" borderId="6" xfId="0" applyNumberFormat="1" applyFont="1" applyBorder="1" applyAlignment="1">
      <alignment vertical="top"/>
    </xf>
    <xf numFmtId="165" fontId="15" fillId="0" borderId="3" xfId="0" applyNumberFormat="1" applyFont="1" applyBorder="1" applyAlignment="1">
      <alignment vertical="top"/>
    </xf>
    <xf numFmtId="165" fontId="15" fillId="0" borderId="7" xfId="0" applyNumberFormat="1" applyFont="1" applyBorder="1" applyAlignment="1">
      <alignment vertical="top"/>
    </xf>
    <xf numFmtId="165" fontId="15" fillId="0" borderId="1" xfId="0" applyNumberFormat="1" applyFont="1" applyBorder="1" applyAlignment="1">
      <alignment vertical="top"/>
    </xf>
    <xf numFmtId="165" fontId="15" fillId="0" borderId="2" xfId="0" applyNumberFormat="1" applyFont="1" applyBorder="1" applyAlignment="1">
      <alignment vertical="top"/>
    </xf>
    <xf numFmtId="165" fontId="15" fillId="0" borderId="6" xfId="0" applyNumberFormat="1" applyFont="1" applyBorder="1" applyAlignment="1"/>
    <xf numFmtId="165" fontId="4" fillId="0" borderId="43" xfId="9" applyNumberFormat="1" applyFont="1" applyBorder="1" applyAlignment="1">
      <alignment horizontal="right" vertical="center" wrapText="1"/>
    </xf>
    <xf numFmtId="165" fontId="4" fillId="3" borderId="2" xfId="0" applyNumberFormat="1" applyFont="1" applyFill="1" applyBorder="1"/>
    <xf numFmtId="165" fontId="4" fillId="0" borderId="12" xfId="0" applyNumberFormat="1" applyFont="1" applyFill="1" applyBorder="1"/>
    <xf numFmtId="165" fontId="4" fillId="0" borderId="13" xfId="0" applyNumberFormat="1" applyFont="1" applyFill="1" applyBorder="1"/>
    <xf numFmtId="165" fontId="4" fillId="0" borderId="30" xfId="0" applyNumberFormat="1" applyFont="1" applyFill="1" applyBorder="1"/>
    <xf numFmtId="165" fontId="4" fillId="0" borderId="23" xfId="0" applyNumberFormat="1" applyFont="1" applyFill="1" applyBorder="1"/>
    <xf numFmtId="165" fontId="4" fillId="0" borderId="26" xfId="0" applyNumberFormat="1" applyFont="1" applyFill="1" applyBorder="1"/>
    <xf numFmtId="0" fontId="0" fillId="3" borderId="127" xfId="0" applyNumberFormat="1" applyFont="1" applyFill="1" applyBorder="1" applyAlignment="1" applyProtection="1">
      <alignment vertical="top"/>
    </xf>
    <xf numFmtId="165" fontId="0" fillId="3" borderId="53" xfId="0" applyNumberFormat="1" applyFont="1" applyFill="1" applyBorder="1" applyAlignment="1" applyProtection="1"/>
    <xf numFmtId="165" fontId="0" fillId="3" borderId="54" xfId="0" applyNumberFormat="1" applyFont="1" applyFill="1" applyBorder="1" applyAlignment="1" applyProtection="1"/>
    <xf numFmtId="165" fontId="0" fillId="3" borderId="82" xfId="0" applyNumberFormat="1" applyFont="1" applyFill="1" applyBorder="1" applyAlignment="1" applyProtection="1"/>
    <xf numFmtId="165" fontId="3" fillId="3" borderId="12" xfId="0" applyNumberFormat="1" applyFont="1" applyFill="1" applyBorder="1" applyAlignment="1" applyProtection="1"/>
    <xf numFmtId="165" fontId="3" fillId="3" borderId="13" xfId="0" applyNumberFormat="1" applyFont="1" applyFill="1" applyBorder="1" applyAlignment="1" applyProtection="1"/>
    <xf numFmtId="165" fontId="4" fillId="3" borderId="13" xfId="0" applyNumberFormat="1" applyFont="1" applyFill="1" applyBorder="1" applyAlignment="1" applyProtection="1"/>
    <xf numFmtId="165" fontId="0" fillId="3" borderId="12" xfId="0" applyNumberFormat="1" applyFont="1" applyFill="1" applyBorder="1" applyAlignment="1" applyProtection="1"/>
    <xf numFmtId="165" fontId="0" fillId="3" borderId="14" xfId="0" applyNumberFormat="1" applyFont="1" applyFill="1" applyBorder="1" applyAlignment="1" applyProtection="1"/>
    <xf numFmtId="165" fontId="3" fillId="3" borderId="19" xfId="0" applyNumberFormat="1" applyFont="1" applyFill="1" applyBorder="1" applyAlignment="1" applyProtection="1"/>
    <xf numFmtId="165" fontId="0" fillId="3" borderId="19" xfId="0" applyNumberFormat="1" applyFont="1" applyFill="1" applyBorder="1" applyAlignment="1" applyProtection="1"/>
    <xf numFmtId="165" fontId="0" fillId="3" borderId="128" xfId="0" applyNumberFormat="1" applyFont="1" applyFill="1" applyBorder="1" applyAlignment="1" applyProtection="1"/>
    <xf numFmtId="165" fontId="0" fillId="3" borderId="127" xfId="0" applyNumberFormat="1" applyFont="1" applyFill="1" applyBorder="1" applyAlignment="1" applyProtection="1"/>
    <xf numFmtId="0" fontId="7" fillId="0" borderId="49" xfId="0" applyFont="1" applyFill="1" applyBorder="1" applyAlignment="1">
      <alignment wrapText="1"/>
    </xf>
    <xf numFmtId="165" fontId="3" fillId="3" borderId="8" xfId="0" applyNumberFormat="1" applyFont="1" applyFill="1" applyBorder="1"/>
    <xf numFmtId="165" fontId="3" fillId="0" borderId="8" xfId="0" applyNumberFormat="1" applyFont="1" applyFill="1" applyBorder="1" applyAlignment="1" applyProtection="1"/>
    <xf numFmtId="165" fontId="3" fillId="3" borderId="81" xfId="0" applyNumberFormat="1" applyFont="1" applyFill="1" applyBorder="1" applyAlignment="1" applyProtection="1"/>
    <xf numFmtId="0" fontId="7" fillId="3" borderId="81" xfId="0" applyNumberFormat="1" applyFont="1" applyFill="1" applyBorder="1" applyAlignment="1" applyProtection="1">
      <alignment vertical="top" wrapText="1"/>
    </xf>
    <xf numFmtId="165" fontId="4" fillId="3" borderId="45" xfId="0" applyNumberFormat="1" applyFont="1" applyFill="1" applyBorder="1" applyAlignment="1" applyProtection="1"/>
    <xf numFmtId="0" fontId="7" fillId="3" borderId="108" xfId="0" applyNumberFormat="1" applyFont="1" applyFill="1" applyBorder="1" applyAlignment="1" applyProtection="1"/>
    <xf numFmtId="165" fontId="0" fillId="3" borderId="10" xfId="0" applyNumberFormat="1" applyFont="1" applyFill="1" applyBorder="1" applyAlignment="1" applyProtection="1"/>
    <xf numFmtId="165" fontId="0" fillId="3" borderId="9" xfId="0" applyNumberFormat="1" applyFont="1" applyFill="1" applyBorder="1" applyAlignment="1" applyProtection="1"/>
    <xf numFmtId="165" fontId="4" fillId="3" borderId="36" xfId="0" applyNumberFormat="1" applyFont="1" applyFill="1" applyBorder="1"/>
    <xf numFmtId="0" fontId="3" fillId="3" borderId="81" xfId="0" applyNumberFormat="1" applyFont="1" applyFill="1" applyBorder="1" applyAlignment="1" applyProtection="1"/>
    <xf numFmtId="0" fontId="7" fillId="0" borderId="108" xfId="0" applyFont="1" applyFill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4" fillId="3" borderId="99" xfId="0" applyNumberFormat="1" applyFont="1" applyFill="1" applyBorder="1" applyAlignment="1" applyProtection="1"/>
    <xf numFmtId="0" fontId="4" fillId="3" borderId="8" xfId="0" applyNumberFormat="1" applyFont="1" applyFill="1" applyBorder="1" applyAlignment="1" applyProtection="1"/>
    <xf numFmtId="165" fontId="4" fillId="0" borderId="129" xfId="9" applyNumberFormat="1" applyFont="1" applyBorder="1" applyAlignment="1">
      <alignment horizontal="right" vertical="center" wrapText="1"/>
    </xf>
    <xf numFmtId="165" fontId="0" fillId="3" borderId="62" xfId="0" applyNumberFormat="1" applyFont="1" applyFill="1" applyBorder="1" applyAlignment="1" applyProtection="1">
      <alignment wrapText="1"/>
    </xf>
    <xf numFmtId="165" fontId="4" fillId="3" borderId="10" xfId="0" applyNumberFormat="1" applyFont="1" applyFill="1" applyBorder="1"/>
    <xf numFmtId="165" fontId="3" fillId="0" borderId="10" xfId="0" applyNumberFormat="1" applyFont="1" applyFill="1" applyBorder="1"/>
    <xf numFmtId="165" fontId="4" fillId="0" borderId="46" xfId="0" applyNumberFormat="1" applyFont="1" applyBorder="1"/>
    <xf numFmtId="165" fontId="4" fillId="0" borderId="29" xfId="0" applyNumberFormat="1" applyFont="1" applyFill="1" applyBorder="1"/>
    <xf numFmtId="165" fontId="4" fillId="0" borderId="24" xfId="0" applyNumberFormat="1" applyFont="1" applyFill="1" applyBorder="1"/>
    <xf numFmtId="0" fontId="4" fillId="0" borderId="27" xfId="0" applyFont="1" applyBorder="1"/>
    <xf numFmtId="165" fontId="4" fillId="0" borderId="45" xfId="9" applyNumberFormat="1" applyFont="1" applyBorder="1" applyAlignment="1">
      <alignment horizontal="center" vertical="center" wrapText="1"/>
    </xf>
    <xf numFmtId="165" fontId="15" fillId="0" borderId="2" xfId="0" applyNumberFormat="1" applyFont="1" applyBorder="1" applyAlignment="1"/>
    <xf numFmtId="165" fontId="4" fillId="3" borderId="34" xfId="0" applyNumberFormat="1" applyFont="1" applyFill="1" applyBorder="1"/>
    <xf numFmtId="165" fontId="4" fillId="0" borderId="14" xfId="0" applyNumberFormat="1" applyFont="1" applyFill="1" applyBorder="1"/>
    <xf numFmtId="165" fontId="15" fillId="0" borderId="7" xfId="0" applyNumberFormat="1" applyFont="1" applyBorder="1" applyAlignment="1"/>
    <xf numFmtId="165" fontId="15" fillId="3" borderId="8" xfId="0" applyNumberFormat="1" applyFont="1" applyFill="1" applyBorder="1"/>
    <xf numFmtId="165" fontId="4" fillId="3" borderId="39" xfId="0" applyNumberFormat="1" applyFont="1" applyFill="1" applyBorder="1"/>
    <xf numFmtId="165" fontId="4" fillId="3" borderId="37" xfId="0" applyNumberFormat="1" applyFont="1" applyFill="1" applyBorder="1"/>
    <xf numFmtId="165" fontId="4" fillId="0" borderId="15" xfId="0" applyNumberFormat="1" applyFont="1" applyFill="1" applyBorder="1"/>
    <xf numFmtId="165" fontId="4" fillId="0" borderId="20" xfId="0" applyNumberFormat="1" applyFont="1" applyFill="1" applyBorder="1"/>
    <xf numFmtId="165" fontId="4" fillId="0" borderId="19" xfId="0" applyNumberFormat="1" applyFont="1" applyFill="1" applyBorder="1"/>
    <xf numFmtId="165" fontId="4" fillId="0" borderId="21" xfId="0" applyNumberFormat="1" applyFont="1" applyFill="1" applyBorder="1"/>
    <xf numFmtId="0" fontId="4" fillId="0" borderId="51" xfId="9" applyFont="1" applyBorder="1" applyAlignment="1">
      <alignment horizontal="left" vertical="center" wrapText="1"/>
    </xf>
    <xf numFmtId="0" fontId="3" fillId="3" borderId="5" xfId="9" applyFont="1" applyFill="1" applyBorder="1" applyAlignment="1">
      <alignment horizontal="left" vertical="center" wrapText="1"/>
    </xf>
    <xf numFmtId="0" fontId="4" fillId="3" borderId="5" xfId="0" applyFont="1" applyFill="1" applyBorder="1"/>
    <xf numFmtId="0" fontId="3" fillId="0" borderId="5" xfId="0" applyFont="1" applyFill="1" applyBorder="1"/>
    <xf numFmtId="0" fontId="4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5" xfId="0" applyFont="1" applyBorder="1" applyAlignment="1">
      <alignment vertical="top" wrapText="1"/>
    </xf>
    <xf numFmtId="0" fontId="0" fillId="0" borderId="5" xfId="0" applyBorder="1" applyAlignment="1">
      <alignment wrapText="1"/>
    </xf>
    <xf numFmtId="0" fontId="0" fillId="0" borderId="5" xfId="0" applyFont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7" fillId="3" borderId="5" xfId="0" applyNumberFormat="1" applyFont="1" applyFill="1" applyBorder="1" applyAlignment="1" applyProtection="1">
      <alignment vertical="top" wrapText="1"/>
    </xf>
    <xf numFmtId="0" fontId="4" fillId="0" borderId="32" xfId="0" applyFont="1" applyBorder="1" applyAlignment="1"/>
    <xf numFmtId="0" fontId="3" fillId="3" borderId="86" xfId="0" applyNumberFormat="1" applyFont="1" applyFill="1" applyBorder="1" applyAlignment="1" applyProtection="1">
      <alignment vertical="top" wrapText="1"/>
    </xf>
    <xf numFmtId="0" fontId="3" fillId="3" borderId="86" xfId="0" applyNumberFormat="1" applyFont="1" applyFill="1" applyBorder="1" applyAlignment="1" applyProtection="1">
      <alignment wrapText="1"/>
    </xf>
    <xf numFmtId="0" fontId="6" fillId="0" borderId="5" xfId="9" applyFont="1" applyFill="1" applyBorder="1" applyAlignment="1">
      <alignment vertical="top" wrapText="1"/>
    </xf>
    <xf numFmtId="0" fontId="3" fillId="3" borderId="5" xfId="0" applyFont="1" applyFill="1" applyBorder="1"/>
    <xf numFmtId="0" fontId="3" fillId="3" borderId="49" xfId="0" applyNumberFormat="1" applyFont="1" applyFill="1" applyBorder="1" applyAlignment="1" applyProtection="1"/>
    <xf numFmtId="0" fontId="3" fillId="3" borderId="5" xfId="0" applyNumberFormat="1" applyFont="1" applyFill="1" applyBorder="1" applyAlignment="1" applyProtection="1"/>
    <xf numFmtId="0" fontId="4" fillId="0" borderId="5" xfId="0" applyFont="1" applyBorder="1" applyAlignment="1">
      <alignment vertical="top" wrapText="1"/>
    </xf>
    <xf numFmtId="0" fontId="4" fillId="3" borderId="11" xfId="0" applyFont="1" applyFill="1" applyBorder="1" applyAlignment="1"/>
    <xf numFmtId="0" fontId="4" fillId="0" borderId="5" xfId="0" applyFont="1" applyFill="1" applyBorder="1" applyAlignment="1"/>
    <xf numFmtId="0" fontId="4" fillId="3" borderId="32" xfId="0" applyFont="1" applyFill="1" applyBorder="1" applyAlignment="1">
      <alignment wrapText="1"/>
    </xf>
    <xf numFmtId="0" fontId="4" fillId="3" borderId="11" xfId="0" applyFont="1" applyFill="1" applyBorder="1"/>
    <xf numFmtId="0" fontId="4" fillId="0" borderId="49" xfId="0" applyFont="1" applyFill="1" applyBorder="1"/>
    <xf numFmtId="0" fontId="3" fillId="0" borderId="51" xfId="0" applyFont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3" fillId="0" borderId="5" xfId="0" applyFont="1" applyBorder="1" applyAlignment="1">
      <alignment vertical="top"/>
    </xf>
    <xf numFmtId="0" fontId="3" fillId="3" borderId="5" xfId="0" applyFont="1" applyFill="1" applyBorder="1" applyAlignment="1">
      <alignment vertical="top"/>
    </xf>
    <xf numFmtId="0" fontId="3" fillId="0" borderId="49" xfId="0" applyFont="1" applyBorder="1" applyAlignment="1">
      <alignment vertical="top"/>
    </xf>
    <xf numFmtId="0" fontId="3" fillId="0" borderId="32" xfId="0" applyFont="1" applyBorder="1" applyAlignment="1">
      <alignment vertical="top"/>
    </xf>
    <xf numFmtId="0" fontId="11" fillId="3" borderId="130" xfId="0" applyNumberFormat="1" applyFont="1" applyFill="1" applyBorder="1" applyAlignment="1" applyProtection="1">
      <alignment wrapText="1"/>
    </xf>
    <xf numFmtId="0" fontId="4" fillId="3" borderId="99" xfId="0" applyNumberFormat="1" applyFont="1" applyFill="1" applyBorder="1" applyAlignment="1" applyProtection="1">
      <alignment horizontal="left" vertical="center" wrapText="1"/>
    </xf>
    <xf numFmtId="0" fontId="7" fillId="3" borderId="81" xfId="0" applyNumberFormat="1" applyFont="1" applyFill="1" applyBorder="1" applyAlignment="1" applyProtection="1">
      <alignment horizontal="left" vertical="center" wrapText="1"/>
    </xf>
    <xf numFmtId="0" fontId="4" fillId="3" borderId="81" xfId="0" applyNumberFormat="1" applyFont="1" applyFill="1" applyBorder="1" applyAlignment="1" applyProtection="1">
      <alignment vertical="top" wrapText="1"/>
    </xf>
    <xf numFmtId="0" fontId="7" fillId="3" borderId="81" xfId="0" applyNumberFormat="1" applyFont="1" applyFill="1" applyBorder="1" applyAlignment="1" applyProtection="1">
      <alignment wrapText="1"/>
    </xf>
    <xf numFmtId="0" fontId="4" fillId="3" borderId="131" xfId="0" applyNumberFormat="1" applyFont="1" applyFill="1" applyBorder="1" applyAlignment="1" applyProtection="1"/>
    <xf numFmtId="0" fontId="11" fillId="3" borderId="101" xfId="0" applyNumberFormat="1" applyFont="1" applyFill="1" applyBorder="1" applyAlignment="1" applyProtection="1">
      <alignment wrapText="1"/>
    </xf>
    <xf numFmtId="0" fontId="7" fillId="0" borderId="53" xfId="0" applyFont="1" applyBorder="1" applyAlignment="1">
      <alignment wrapText="1"/>
    </xf>
    <xf numFmtId="0" fontId="4" fillId="3" borderId="81" xfId="0" applyNumberFormat="1" applyFont="1" applyFill="1" applyBorder="1" applyAlignment="1" applyProtection="1">
      <alignment vertical="center"/>
    </xf>
    <xf numFmtId="0" fontId="4" fillId="0" borderId="81" xfId="0" applyNumberFormat="1" applyFont="1" applyFill="1" applyBorder="1" applyAlignment="1" applyProtection="1"/>
    <xf numFmtId="0" fontId="7" fillId="3" borderId="8" xfId="0" applyNumberFormat="1" applyFont="1" applyFill="1" applyBorder="1" applyAlignment="1" applyProtection="1"/>
    <xf numFmtId="0" fontId="11" fillId="3" borderId="132" xfId="0" applyNumberFormat="1" applyFont="1" applyFill="1" applyBorder="1" applyAlignment="1" applyProtection="1">
      <alignment horizontal="left" vertical="center" wrapText="1"/>
    </xf>
    <xf numFmtId="0" fontId="12" fillId="3" borderId="81" xfId="0" applyNumberFormat="1" applyFont="1" applyFill="1" applyBorder="1" applyAlignment="1" applyProtection="1"/>
    <xf numFmtId="0" fontId="7" fillId="3" borderId="8" xfId="0" applyFont="1" applyFill="1" applyBorder="1" applyAlignment="1">
      <alignment vertical="top" wrapText="1"/>
    </xf>
    <xf numFmtId="0" fontId="7" fillId="0" borderId="2" xfId="0" applyFont="1" applyFill="1" applyBorder="1" applyAlignment="1">
      <alignment wrapText="1"/>
    </xf>
    <xf numFmtId="0" fontId="7" fillId="3" borderId="53" xfId="0" applyFont="1" applyFill="1" applyBorder="1" applyAlignment="1">
      <alignment wrapText="1"/>
    </xf>
    <xf numFmtId="0" fontId="11" fillId="3" borderId="108" xfId="0" applyNumberFormat="1" applyFont="1" applyFill="1" applyBorder="1" applyAlignment="1" applyProtection="1">
      <alignment wrapText="1"/>
    </xf>
    <xf numFmtId="0" fontId="11" fillId="3" borderId="133" xfId="0" applyNumberFormat="1" applyFont="1" applyFill="1" applyBorder="1" applyAlignment="1" applyProtection="1">
      <alignment wrapText="1"/>
    </xf>
    <xf numFmtId="0" fontId="4" fillId="3" borderId="99" xfId="0" applyNumberFormat="1" applyFont="1" applyFill="1" applyBorder="1" applyAlignment="1" applyProtection="1">
      <alignment vertical="top" wrapText="1"/>
    </xf>
    <xf numFmtId="0" fontId="7" fillId="3" borderId="53" xfId="0" applyNumberFormat="1" applyFont="1" applyFill="1" applyBorder="1" applyAlignment="1" applyProtection="1">
      <alignment vertical="top" wrapText="1"/>
    </xf>
    <xf numFmtId="0" fontId="7" fillId="3" borderId="134" xfId="0" applyNumberFormat="1" applyFont="1" applyFill="1" applyBorder="1" applyAlignment="1" applyProtection="1">
      <alignment vertical="top" wrapText="1"/>
    </xf>
    <xf numFmtId="0" fontId="4" fillId="3" borderId="27" xfId="0" applyNumberFormat="1" applyFont="1" applyFill="1" applyBorder="1" applyAlignment="1" applyProtection="1"/>
    <xf numFmtId="165" fontId="4" fillId="3" borderId="59" xfId="0" applyNumberFormat="1" applyFont="1" applyFill="1" applyBorder="1" applyAlignment="1" applyProtection="1">
      <alignment horizontal="right" vertical="center" wrapText="1"/>
    </xf>
    <xf numFmtId="165" fontId="3" fillId="0" borderId="62" xfId="0" applyNumberFormat="1" applyFont="1" applyFill="1" applyBorder="1" applyAlignment="1" applyProtection="1"/>
    <xf numFmtId="165" fontId="9" fillId="3" borderId="62" xfId="0" applyNumberFormat="1" applyFont="1" applyFill="1" applyBorder="1" applyAlignment="1" applyProtection="1"/>
    <xf numFmtId="165" fontId="0" fillId="0" borderId="67" xfId="0" applyNumberFormat="1" applyFont="1" applyFill="1" applyBorder="1" applyAlignment="1" applyProtection="1"/>
    <xf numFmtId="165" fontId="4" fillId="0" borderId="68" xfId="0" applyNumberFormat="1" applyFont="1" applyFill="1" applyBorder="1" applyAlignment="1" applyProtection="1"/>
    <xf numFmtId="165" fontId="3" fillId="0" borderId="12" xfId="0" applyNumberFormat="1" applyFont="1" applyFill="1" applyBorder="1"/>
    <xf numFmtId="165" fontId="4" fillId="3" borderId="62" xfId="0" applyNumberFormat="1" applyFont="1" applyFill="1" applyBorder="1" applyAlignment="1" applyProtection="1">
      <alignment wrapText="1"/>
    </xf>
    <xf numFmtId="165" fontId="4" fillId="3" borderId="135" xfId="0" applyNumberFormat="1" applyFont="1" applyFill="1" applyBorder="1" applyAlignment="1" applyProtection="1"/>
    <xf numFmtId="165" fontId="4" fillId="3" borderId="136" xfId="0" applyNumberFormat="1" applyFont="1" applyFill="1" applyBorder="1" applyAlignment="1" applyProtection="1"/>
    <xf numFmtId="0" fontId="3" fillId="3" borderId="91" xfId="0" applyNumberFormat="1" applyFont="1" applyFill="1" applyBorder="1" applyAlignment="1" applyProtection="1">
      <alignment horizontal="center" vertical="center" wrapText="1"/>
    </xf>
    <xf numFmtId="0" fontId="3" fillId="3" borderId="80" xfId="0" applyNumberFormat="1" applyFont="1" applyFill="1" applyBorder="1" applyAlignment="1" applyProtection="1">
      <alignment horizontal="center" vertical="center" wrapText="1"/>
    </xf>
    <xf numFmtId="165" fontId="3" fillId="3" borderId="9" xfId="0" applyNumberFormat="1" applyFont="1" applyFill="1" applyBorder="1"/>
    <xf numFmtId="165" fontId="3" fillId="3" borderId="92" xfId="0" applyNumberFormat="1" applyFont="1" applyFill="1" applyBorder="1" applyAlignment="1" applyProtection="1"/>
    <xf numFmtId="165" fontId="4" fillId="0" borderId="1" xfId="0" applyNumberFormat="1" applyFont="1" applyBorder="1" applyAlignment="1"/>
    <xf numFmtId="165" fontId="3" fillId="0" borderId="9" xfId="0" applyNumberFormat="1" applyFont="1" applyBorder="1"/>
    <xf numFmtId="165" fontId="4" fillId="3" borderId="137" xfId="0" applyNumberFormat="1" applyFont="1" applyFill="1" applyBorder="1" applyAlignment="1" applyProtection="1"/>
    <xf numFmtId="165" fontId="4" fillId="3" borderId="138" xfId="0" applyNumberFormat="1" applyFont="1" applyFill="1" applyBorder="1" applyAlignment="1" applyProtection="1"/>
    <xf numFmtId="165" fontId="4" fillId="3" borderId="139" xfId="0" applyNumberFormat="1" applyFont="1" applyFill="1" applyBorder="1" applyAlignment="1" applyProtection="1"/>
    <xf numFmtId="165" fontId="3" fillId="3" borderId="79" xfId="0" applyNumberFormat="1" applyFont="1" applyFill="1" applyBorder="1" applyAlignment="1" applyProtection="1">
      <alignment wrapText="1"/>
    </xf>
    <xf numFmtId="165" fontId="0" fillId="3" borderId="80" xfId="0" applyNumberFormat="1" applyFont="1" applyFill="1" applyBorder="1" applyAlignment="1" applyProtection="1">
      <alignment wrapText="1"/>
    </xf>
    <xf numFmtId="165" fontId="4" fillId="3" borderId="24" xfId="0" applyNumberFormat="1" applyFont="1" applyFill="1" applyBorder="1" applyAlignment="1" applyProtection="1"/>
    <xf numFmtId="165" fontId="3" fillId="0" borderId="9" xfId="0" applyNumberFormat="1" applyFont="1" applyFill="1" applyBorder="1" applyAlignment="1" applyProtection="1"/>
    <xf numFmtId="165" fontId="3" fillId="3" borderId="93" xfId="0" applyNumberFormat="1" applyFont="1" applyFill="1" applyBorder="1" applyAlignment="1" applyProtection="1"/>
    <xf numFmtId="165" fontId="4" fillId="3" borderId="140" xfId="0" applyNumberFormat="1" applyFont="1" applyFill="1" applyBorder="1" applyAlignment="1" applyProtection="1"/>
    <xf numFmtId="165" fontId="4" fillId="3" borderId="141" xfId="0" applyNumberFormat="1" applyFont="1" applyFill="1" applyBorder="1" applyAlignment="1" applyProtection="1"/>
    <xf numFmtId="165" fontId="3" fillId="0" borderId="1" xfId="0" applyNumberFormat="1" applyFont="1" applyBorder="1" applyAlignment="1"/>
    <xf numFmtId="165" fontId="3" fillId="3" borderId="85" xfId="0" applyNumberFormat="1" applyFont="1" applyFill="1" applyBorder="1" applyAlignment="1" applyProtection="1"/>
    <xf numFmtId="165" fontId="3" fillId="3" borderId="15" xfId="0" applyNumberFormat="1" applyFont="1" applyFill="1" applyBorder="1" applyAlignment="1" applyProtection="1"/>
    <xf numFmtId="165" fontId="4" fillId="3" borderId="16" xfId="0" applyNumberFormat="1" applyFont="1" applyFill="1" applyBorder="1" applyAlignment="1" applyProtection="1"/>
    <xf numFmtId="165" fontId="3" fillId="3" borderId="54" xfId="0" applyNumberFormat="1" applyFont="1" applyFill="1" applyBorder="1" applyAlignment="1" applyProtection="1"/>
    <xf numFmtId="165" fontId="4" fillId="3" borderId="26" xfId="0" applyNumberFormat="1" applyFont="1" applyFill="1" applyBorder="1" applyAlignment="1" applyProtection="1"/>
    <xf numFmtId="165" fontId="4" fillId="3" borderId="61" xfId="0" applyNumberFormat="1" applyFont="1" applyFill="1" applyBorder="1" applyAlignment="1" applyProtection="1">
      <alignment horizontal="right" vertical="center" wrapText="1"/>
    </xf>
    <xf numFmtId="165" fontId="3" fillId="0" borderId="65" xfId="0" applyNumberFormat="1" applyFont="1" applyFill="1" applyBorder="1" applyAlignment="1" applyProtection="1"/>
    <xf numFmtId="165" fontId="3" fillId="0" borderId="70" xfId="0" applyNumberFormat="1" applyFont="1" applyFill="1" applyBorder="1" applyAlignment="1" applyProtection="1"/>
    <xf numFmtId="165" fontId="4" fillId="0" borderId="25" xfId="0" applyNumberFormat="1" applyFont="1" applyFill="1" applyBorder="1" applyAlignment="1" applyProtection="1"/>
    <xf numFmtId="165" fontId="4" fillId="3" borderId="142" xfId="0" applyNumberFormat="1" applyFont="1" applyFill="1" applyBorder="1" applyAlignment="1" applyProtection="1"/>
    <xf numFmtId="165" fontId="3" fillId="3" borderId="2" xfId="0" applyNumberFormat="1" applyFont="1" applyFill="1" applyBorder="1" applyAlignment="1" applyProtection="1"/>
    <xf numFmtId="165" fontId="4" fillId="3" borderId="143" xfId="0" applyNumberFormat="1" applyFont="1" applyFill="1" applyBorder="1" applyAlignment="1" applyProtection="1"/>
    <xf numFmtId="165" fontId="0" fillId="3" borderId="144" xfId="0" applyNumberFormat="1" applyFont="1" applyFill="1" applyBorder="1" applyAlignment="1" applyProtection="1"/>
    <xf numFmtId="165" fontId="4" fillId="3" borderId="145" xfId="0" applyNumberFormat="1" applyFont="1" applyFill="1" applyBorder="1" applyAlignment="1" applyProtection="1"/>
    <xf numFmtId="165" fontId="4" fillId="3" borderId="146" xfId="0" applyNumberFormat="1" applyFont="1" applyFill="1" applyBorder="1" applyAlignment="1" applyProtection="1"/>
    <xf numFmtId="165" fontId="4" fillId="3" borderId="147" xfId="0" applyNumberFormat="1" applyFont="1" applyFill="1" applyBorder="1" applyAlignment="1" applyProtection="1"/>
    <xf numFmtId="165" fontId="0" fillId="3" borderId="55" xfId="0" applyNumberFormat="1" applyFont="1" applyFill="1" applyBorder="1" applyAlignment="1" applyProtection="1"/>
    <xf numFmtId="165" fontId="0" fillId="3" borderId="62" xfId="0" applyNumberFormat="1" applyFont="1" applyFill="1" applyBorder="1" applyAlignment="1" applyProtection="1">
      <alignment vertical="top" wrapText="1"/>
    </xf>
    <xf numFmtId="165" fontId="0" fillId="3" borderId="147" xfId="0" applyNumberFormat="1" applyFont="1" applyFill="1" applyBorder="1" applyAlignment="1" applyProtection="1"/>
    <xf numFmtId="165" fontId="0" fillId="3" borderId="52" xfId="0" applyNumberFormat="1" applyFont="1" applyFill="1" applyBorder="1" applyAlignment="1" applyProtection="1"/>
    <xf numFmtId="165" fontId="4" fillId="3" borderId="1" xfId="0" applyNumberFormat="1" applyFont="1" applyFill="1" applyBorder="1" applyAlignment="1" applyProtection="1"/>
    <xf numFmtId="165" fontId="3" fillId="3" borderId="103" xfId="0" applyNumberFormat="1" applyFont="1" applyFill="1" applyBorder="1" applyAlignment="1" applyProtection="1"/>
    <xf numFmtId="165" fontId="4" fillId="3" borderId="35" xfId="0" applyNumberFormat="1" applyFont="1" applyFill="1" applyBorder="1" applyAlignment="1" applyProtection="1"/>
    <xf numFmtId="165" fontId="4" fillId="3" borderId="40" xfId="0" applyNumberFormat="1" applyFont="1" applyFill="1" applyBorder="1" applyAlignment="1" applyProtection="1"/>
    <xf numFmtId="165" fontId="4" fillId="3" borderId="148" xfId="0" applyNumberFormat="1" applyFont="1" applyFill="1" applyBorder="1" applyAlignment="1" applyProtection="1"/>
    <xf numFmtId="165" fontId="4" fillId="3" borderId="149" xfId="0" applyNumberFormat="1" applyFont="1" applyFill="1" applyBorder="1" applyAlignment="1" applyProtection="1"/>
    <xf numFmtId="165" fontId="4" fillId="3" borderId="126" xfId="0" applyNumberFormat="1" applyFont="1" applyFill="1" applyBorder="1" applyAlignment="1" applyProtection="1"/>
    <xf numFmtId="165" fontId="0" fillId="3" borderId="73" xfId="0" applyNumberFormat="1" applyFont="1" applyFill="1" applyBorder="1" applyAlignment="1" applyProtection="1"/>
    <xf numFmtId="165" fontId="3" fillId="0" borderId="2" xfId="0" applyNumberFormat="1" applyFont="1" applyFill="1" applyBorder="1"/>
    <xf numFmtId="165" fontId="4" fillId="3" borderId="150" xfId="0" applyNumberFormat="1" applyFont="1" applyFill="1" applyBorder="1" applyAlignment="1" applyProtection="1"/>
    <xf numFmtId="165" fontId="4" fillId="0" borderId="13" xfId="0" applyNumberFormat="1" applyFont="1" applyBorder="1" applyAlignment="1"/>
    <xf numFmtId="165" fontId="3" fillId="3" borderId="59" xfId="0" applyNumberFormat="1" applyFont="1" applyFill="1" applyBorder="1" applyAlignment="1" applyProtection="1"/>
    <xf numFmtId="165" fontId="3" fillId="3" borderId="98" xfId="0" applyNumberFormat="1" applyFont="1" applyFill="1" applyBorder="1" applyAlignment="1" applyProtection="1"/>
    <xf numFmtId="165" fontId="3" fillId="3" borderId="91" xfId="0" applyNumberFormat="1" applyFont="1" applyFill="1" applyBorder="1" applyAlignment="1" applyProtection="1"/>
    <xf numFmtId="0" fontId="1" fillId="0" borderId="0" xfId="0" applyFont="1" applyAlignment="1">
      <alignment vertical="center"/>
    </xf>
    <xf numFmtId="0" fontId="16" fillId="0" borderId="0" xfId="0" applyFont="1"/>
    <xf numFmtId="0" fontId="19" fillId="0" borderId="151" xfId="0" applyFont="1" applyBorder="1" applyAlignment="1">
      <alignment horizontal="center" vertical="center" wrapText="1"/>
    </xf>
    <xf numFmtId="0" fontId="19" fillId="0" borderId="152" xfId="0" applyFont="1" applyBorder="1" applyAlignment="1">
      <alignment horizontal="center" vertical="center" wrapText="1"/>
    </xf>
    <xf numFmtId="0" fontId="20" fillId="0" borderId="151" xfId="0" applyFont="1" applyBorder="1" applyAlignment="1">
      <alignment vertical="center" wrapText="1"/>
    </xf>
    <xf numFmtId="0" fontId="20" fillId="0" borderId="152" xfId="0" applyFont="1" applyBorder="1" applyAlignment="1">
      <alignment vertical="center" wrapText="1"/>
    </xf>
    <xf numFmtId="0" fontId="21" fillId="0" borderId="151" xfId="0" applyFont="1" applyBorder="1" applyAlignment="1">
      <alignment vertical="center" wrapText="1"/>
    </xf>
    <xf numFmtId="0" fontId="21" fillId="0" borderId="152" xfId="0" applyFont="1" applyBorder="1" applyAlignment="1">
      <alignment vertical="center" wrapText="1"/>
    </xf>
    <xf numFmtId="164" fontId="21" fillId="0" borderId="152" xfId="0" applyNumberFormat="1" applyFont="1" applyBorder="1" applyAlignment="1">
      <alignment vertical="top" wrapText="1"/>
    </xf>
    <xf numFmtId="0" fontId="21" fillId="0" borderId="22" xfId="0" applyFont="1" applyBorder="1" applyAlignment="1">
      <alignment vertical="center" wrapText="1"/>
    </xf>
    <xf numFmtId="0" fontId="21" fillId="0" borderId="49" xfId="0" applyFont="1" applyBorder="1" applyAlignment="1">
      <alignment vertical="center" wrapText="1"/>
    </xf>
    <xf numFmtId="0" fontId="21" fillId="0" borderId="47" xfId="0" applyFont="1" applyBorder="1" applyAlignment="1">
      <alignment vertical="center" wrapText="1"/>
    </xf>
    <xf numFmtId="0" fontId="0" fillId="0" borderId="22" xfId="0" applyBorder="1"/>
    <xf numFmtId="0" fontId="16" fillId="0" borderId="22" xfId="0" applyFont="1" applyBorder="1"/>
    <xf numFmtId="164" fontId="21" fillId="0" borderId="152" xfId="0" applyNumberFormat="1" applyFont="1" applyBorder="1" applyAlignment="1">
      <alignment vertical="center" wrapText="1"/>
    </xf>
    <xf numFmtId="164" fontId="20" fillId="0" borderId="152" xfId="0" applyNumberFormat="1" applyFont="1" applyBorder="1" applyAlignment="1">
      <alignment vertical="center" wrapText="1"/>
    </xf>
    <xf numFmtId="0" fontId="20" fillId="0" borderId="47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0" fillId="0" borderId="0" xfId="0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21" fillId="0" borderId="153" xfId="0" applyFont="1" applyBorder="1" applyAlignment="1">
      <alignment vertical="center" wrapText="1"/>
    </xf>
    <xf numFmtId="0" fontId="0" fillId="0" borderId="151" xfId="0" applyBorder="1" applyAlignment="1">
      <alignment vertical="center" wrapText="1"/>
    </xf>
    <xf numFmtId="0" fontId="21" fillId="0" borderId="151" xfId="0" applyFont="1" applyBorder="1" applyAlignment="1">
      <alignment vertical="center" wrapText="1"/>
    </xf>
    <xf numFmtId="0" fontId="3" fillId="0" borderId="154" xfId="9" applyFont="1" applyBorder="1" applyAlignment="1">
      <alignment horizontal="center" vertical="center" wrapText="1"/>
    </xf>
    <xf numFmtId="0" fontId="3" fillId="0" borderId="155" xfId="9" applyFont="1" applyBorder="1" applyAlignment="1">
      <alignment horizontal="center" vertical="center" wrapText="1"/>
    </xf>
    <xf numFmtId="0" fontId="3" fillId="0" borderId="156" xfId="9" applyFont="1" applyBorder="1" applyAlignment="1">
      <alignment horizontal="center" vertical="center" wrapText="1"/>
    </xf>
    <xf numFmtId="0" fontId="3" fillId="0" borderId="157" xfId="9" applyFont="1" applyBorder="1" applyAlignment="1">
      <alignment horizontal="center" vertical="center" wrapText="1"/>
    </xf>
    <xf numFmtId="0" fontId="3" fillId="0" borderId="158" xfId="9" applyFont="1" applyBorder="1" applyAlignment="1">
      <alignment horizontal="center" vertical="center" wrapText="1"/>
    </xf>
    <xf numFmtId="0" fontId="3" fillId="0" borderId="159" xfId="9" applyFont="1" applyBorder="1" applyAlignment="1">
      <alignment horizontal="center" vertical="center" wrapText="1"/>
    </xf>
    <xf numFmtId="0" fontId="3" fillId="0" borderId="160" xfId="9" applyFont="1" applyBorder="1" applyAlignment="1">
      <alignment horizontal="center" vertical="center" wrapText="1"/>
    </xf>
    <xf numFmtId="0" fontId="3" fillId="0" borderId="161" xfId="9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62" xfId="9" applyFont="1" applyBorder="1" applyAlignment="1">
      <alignment horizontal="center" vertical="center" wrapText="1"/>
    </xf>
    <xf numFmtId="0" fontId="4" fillId="0" borderId="163" xfId="9" applyFont="1" applyBorder="1" applyAlignment="1">
      <alignment horizontal="center" vertical="center" wrapText="1"/>
    </xf>
    <xf numFmtId="0" fontId="4" fillId="0" borderId="164" xfId="9" applyFont="1" applyBorder="1" applyAlignment="1">
      <alignment horizontal="center" vertical="center" wrapText="1"/>
    </xf>
    <xf numFmtId="0" fontId="3" fillId="0" borderId="165" xfId="9" applyFont="1" applyBorder="1" applyAlignment="1">
      <alignment horizontal="center" vertical="center" wrapText="1"/>
    </xf>
    <xf numFmtId="0" fontId="3" fillId="0" borderId="166" xfId="9" applyFont="1" applyBorder="1" applyAlignment="1">
      <alignment horizontal="center" vertical="center" wrapText="1"/>
    </xf>
    <xf numFmtId="0" fontId="3" fillId="0" borderId="153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3" fillId="0" borderId="151" xfId="0" applyFont="1" applyBorder="1" applyAlignment="1">
      <alignment horizontal="center" vertical="center" wrapText="1"/>
    </xf>
    <xf numFmtId="0" fontId="3" fillId="0" borderId="41" xfId="9" applyFont="1" applyBorder="1" applyAlignment="1">
      <alignment horizontal="center" vertical="center" wrapText="1"/>
    </xf>
    <xf numFmtId="0" fontId="3" fillId="0" borderId="108" xfId="9" applyFont="1" applyBorder="1" applyAlignment="1">
      <alignment horizontal="center" vertical="center" wrapText="1"/>
    </xf>
    <xf numFmtId="0" fontId="3" fillId="0" borderId="167" xfId="9" applyFont="1" applyBorder="1" applyAlignment="1">
      <alignment horizontal="center" vertical="center" wrapText="1"/>
    </xf>
    <xf numFmtId="0" fontId="4" fillId="0" borderId="168" xfId="9" applyFont="1" applyBorder="1" applyAlignment="1">
      <alignment horizontal="center" vertical="center" wrapText="1"/>
    </xf>
    <xf numFmtId="0" fontId="4" fillId="0" borderId="169" xfId="9" applyFont="1" applyBorder="1" applyAlignment="1">
      <alignment horizontal="center" vertical="center" wrapText="1"/>
    </xf>
    <xf numFmtId="0" fontId="4" fillId="0" borderId="170" xfId="9" applyFont="1" applyBorder="1" applyAlignment="1">
      <alignment horizontal="center" vertical="center" wrapText="1"/>
    </xf>
    <xf numFmtId="0" fontId="0" fillId="0" borderId="41" xfId="0" applyBorder="1" applyAlignment="1"/>
    <xf numFmtId="0" fontId="0" fillId="0" borderId="108" xfId="0" applyBorder="1" applyAlignment="1"/>
    <xf numFmtId="0" fontId="3" fillId="0" borderId="171" xfId="9" applyFont="1" applyBorder="1" applyAlignment="1">
      <alignment horizontal="center" vertical="center" wrapText="1"/>
    </xf>
    <xf numFmtId="0" fontId="3" fillId="0" borderId="172" xfId="9" applyFont="1" applyBorder="1" applyAlignment="1">
      <alignment horizontal="center" vertical="center" wrapText="1"/>
    </xf>
    <xf numFmtId="0" fontId="3" fillId="0" borderId="173" xfId="9" applyFont="1" applyBorder="1" applyAlignment="1">
      <alignment horizontal="center" vertical="center" wrapText="1"/>
    </xf>
    <xf numFmtId="0" fontId="4" fillId="0" borderId="174" xfId="9" applyFont="1" applyBorder="1" applyAlignment="1">
      <alignment horizontal="center" vertical="center" wrapText="1"/>
    </xf>
    <xf numFmtId="0" fontId="4" fillId="0" borderId="158" xfId="9" applyFont="1" applyBorder="1" applyAlignment="1">
      <alignment horizontal="center" vertical="center" wrapText="1"/>
    </xf>
    <xf numFmtId="0" fontId="4" fillId="0" borderId="175" xfId="9" applyFont="1" applyBorder="1" applyAlignment="1">
      <alignment horizontal="center" vertical="center" wrapText="1"/>
    </xf>
    <xf numFmtId="0" fontId="3" fillId="0" borderId="176" xfId="9" applyFont="1" applyBorder="1" applyAlignment="1">
      <alignment horizontal="center" vertical="center" wrapText="1"/>
    </xf>
    <xf numFmtId="0" fontId="3" fillId="0" borderId="177" xfId="9" applyFont="1" applyBorder="1" applyAlignment="1">
      <alignment horizontal="center" vertical="center" wrapText="1"/>
    </xf>
    <xf numFmtId="0" fontId="3" fillId="0" borderId="178" xfId="9" applyFont="1" applyBorder="1" applyAlignment="1">
      <alignment horizontal="center" vertical="center" wrapText="1"/>
    </xf>
    <xf numFmtId="0" fontId="3" fillId="0" borderId="179" xfId="9" applyFont="1" applyBorder="1" applyAlignment="1">
      <alignment horizontal="center" vertical="center" wrapText="1"/>
    </xf>
    <xf numFmtId="0" fontId="4" fillId="0" borderId="180" xfId="9" applyFont="1" applyBorder="1" applyAlignment="1">
      <alignment horizontal="center" vertical="center" wrapText="1"/>
    </xf>
    <xf numFmtId="0" fontId="4" fillId="0" borderId="181" xfId="9" applyFont="1" applyBorder="1" applyAlignment="1">
      <alignment horizontal="center" vertical="center" wrapText="1"/>
    </xf>
    <xf numFmtId="0" fontId="4" fillId="0" borderId="182" xfId="9" applyFont="1" applyBorder="1" applyAlignment="1">
      <alignment horizontal="center" vertical="center" wrapText="1"/>
    </xf>
    <xf numFmtId="0" fontId="3" fillId="3" borderId="188" xfId="0" applyNumberFormat="1" applyFont="1" applyFill="1" applyBorder="1" applyAlignment="1" applyProtection="1">
      <alignment horizontal="center" vertical="center" wrapText="1"/>
    </xf>
    <xf numFmtId="0" fontId="3" fillId="3" borderId="189" xfId="0" applyNumberFormat="1" applyFont="1" applyFill="1" applyBorder="1" applyAlignment="1" applyProtection="1">
      <alignment horizontal="center" vertical="center" wrapText="1"/>
    </xf>
    <xf numFmtId="0" fontId="3" fillId="3" borderId="190" xfId="0" applyNumberFormat="1" applyFont="1" applyFill="1" applyBorder="1" applyAlignment="1" applyProtection="1">
      <alignment horizontal="center" vertical="center" wrapText="1"/>
    </xf>
    <xf numFmtId="0" fontId="3" fillId="3" borderId="191" xfId="0" applyNumberFormat="1" applyFont="1" applyFill="1" applyBorder="1" applyAlignment="1" applyProtection="1">
      <alignment horizontal="center" vertical="center" wrapText="1"/>
    </xf>
    <xf numFmtId="0" fontId="3" fillId="3" borderId="192" xfId="0" applyNumberFormat="1" applyFont="1" applyFill="1" applyBorder="1" applyAlignment="1" applyProtection="1">
      <alignment horizontal="center" vertical="center" wrapText="1"/>
    </xf>
    <xf numFmtId="0" fontId="3" fillId="3" borderId="193" xfId="0" applyNumberFormat="1" applyFont="1" applyFill="1" applyBorder="1" applyAlignment="1" applyProtection="1">
      <alignment horizontal="center" vertical="center" wrapText="1"/>
    </xf>
    <xf numFmtId="0" fontId="3" fillId="3" borderId="194" xfId="0" applyNumberFormat="1" applyFont="1" applyFill="1" applyBorder="1" applyAlignment="1" applyProtection="1">
      <alignment horizontal="center" vertical="center" wrapText="1"/>
    </xf>
    <xf numFmtId="0" fontId="4" fillId="3" borderId="195" xfId="0" applyNumberFormat="1" applyFont="1" applyFill="1" applyBorder="1" applyAlignment="1" applyProtection="1">
      <alignment horizontal="center" vertical="center" wrapText="1"/>
    </xf>
    <xf numFmtId="0" fontId="4" fillId="3" borderId="196" xfId="0" applyNumberFormat="1" applyFont="1" applyFill="1" applyBorder="1" applyAlignment="1" applyProtection="1">
      <alignment horizontal="center" vertical="center" wrapText="1"/>
    </xf>
    <xf numFmtId="0" fontId="3" fillId="3" borderId="197" xfId="0" applyNumberFormat="1" applyFont="1" applyFill="1" applyBorder="1" applyAlignment="1" applyProtection="1">
      <alignment horizontal="center" vertical="center" wrapText="1"/>
    </xf>
    <xf numFmtId="0" fontId="3" fillId="3" borderId="198" xfId="0" applyNumberFormat="1" applyFont="1" applyFill="1" applyBorder="1" applyAlignment="1" applyProtection="1">
      <alignment horizontal="center" vertical="center" wrapText="1"/>
    </xf>
    <xf numFmtId="0" fontId="4" fillId="3" borderId="199" xfId="0" applyNumberFormat="1" applyFont="1" applyFill="1" applyBorder="1" applyAlignment="1" applyProtection="1">
      <alignment horizontal="center" vertical="center" wrapText="1"/>
    </xf>
    <xf numFmtId="0" fontId="4" fillId="3" borderId="200" xfId="0" applyNumberFormat="1" applyFont="1" applyFill="1" applyBorder="1" applyAlignment="1" applyProtection="1">
      <alignment horizontal="center" vertical="center" wrapText="1"/>
    </xf>
    <xf numFmtId="0" fontId="3" fillId="3" borderId="201" xfId="0" applyNumberFormat="1" applyFont="1" applyFill="1" applyBorder="1" applyAlignment="1" applyProtection="1">
      <alignment horizontal="center" vertical="center" wrapText="1"/>
    </xf>
    <xf numFmtId="0" fontId="3" fillId="3" borderId="202" xfId="0" applyNumberFormat="1" applyFont="1" applyFill="1" applyBorder="1" applyAlignment="1" applyProtection="1">
      <alignment horizontal="center" vertical="center" wrapText="1"/>
    </xf>
    <xf numFmtId="0" fontId="3" fillId="3" borderId="203" xfId="0" applyNumberFormat="1" applyFont="1" applyFill="1" applyBorder="1" applyAlignment="1" applyProtection="1">
      <alignment horizontal="center" vertical="center" wrapText="1"/>
    </xf>
    <xf numFmtId="0" fontId="3" fillId="3" borderId="204" xfId="0" applyNumberFormat="1" applyFont="1" applyFill="1" applyBorder="1" applyAlignment="1" applyProtection="1">
      <alignment horizontal="center" vertical="center" wrapText="1"/>
    </xf>
    <xf numFmtId="0" fontId="0" fillId="3" borderId="183" xfId="0" applyNumberFormat="1" applyFont="1" applyFill="1" applyBorder="1" applyAlignment="1" applyProtection="1"/>
    <xf numFmtId="0" fontId="0" fillId="3" borderId="184" xfId="0" applyNumberFormat="1" applyFont="1" applyFill="1" applyBorder="1" applyAlignment="1" applyProtection="1"/>
    <xf numFmtId="0" fontId="3" fillId="3" borderId="185" xfId="0" applyNumberFormat="1" applyFont="1" applyFill="1" applyBorder="1" applyAlignment="1" applyProtection="1">
      <alignment horizontal="center" vertical="center" wrapText="1"/>
    </xf>
    <xf numFmtId="0" fontId="3" fillId="3" borderId="186" xfId="0" applyNumberFormat="1" applyFont="1" applyFill="1" applyBorder="1" applyAlignment="1" applyProtection="1">
      <alignment horizontal="center" vertical="center" wrapText="1"/>
    </xf>
    <xf numFmtId="0" fontId="3" fillId="3" borderId="205" xfId="0" applyNumberFormat="1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center"/>
    </xf>
  </cellXfs>
  <cellStyles count="10">
    <cellStyle name="Excel Built-in Normal" xfId="1"/>
    <cellStyle name="Įprastas" xfId="0" builtinId="0"/>
    <cellStyle name="Įprastas 2" xfId="2"/>
    <cellStyle name="Įprastas 2 2" xfId="3"/>
    <cellStyle name="Įprastas 3" xfId="4"/>
    <cellStyle name="Įprastas 4" xfId="5"/>
    <cellStyle name="Įprastas 4 2" xfId="6"/>
    <cellStyle name="Įprastas 4_5-prpgramos" xfId="7"/>
    <cellStyle name="Įprastas 5" xfId="8"/>
    <cellStyle name="Normal_Sheet1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1"/>
  <sheetViews>
    <sheetView workbookViewId="0">
      <selection activeCell="F18" sqref="F18"/>
    </sheetView>
  </sheetViews>
  <sheetFormatPr defaultRowHeight="12.75" x14ac:dyDescent="0.2"/>
  <cols>
    <col min="1" max="1" width="5" customWidth="1"/>
    <col min="2" max="2" width="16.140625" customWidth="1"/>
    <col min="3" max="3" width="67.28515625" customWidth="1"/>
    <col min="4" max="4" width="15.5703125" customWidth="1"/>
  </cols>
  <sheetData>
    <row r="2" spans="1:8" x14ac:dyDescent="0.2">
      <c r="C2" s="348" t="s">
        <v>440</v>
      </c>
      <c r="D2" s="603"/>
      <c r="E2" s="603"/>
      <c r="F2" s="7"/>
      <c r="G2" s="14"/>
    </row>
    <row r="3" spans="1:8" x14ac:dyDescent="0.2">
      <c r="C3" s="604" t="s">
        <v>454</v>
      </c>
      <c r="D3" s="605"/>
      <c r="E3" s="605"/>
      <c r="F3" s="15"/>
      <c r="G3" s="3"/>
      <c r="H3" s="3"/>
    </row>
    <row r="4" spans="1:8" x14ac:dyDescent="0.2">
      <c r="C4" s="604" t="s">
        <v>452</v>
      </c>
      <c r="D4" s="605"/>
      <c r="E4" s="7"/>
      <c r="F4" s="7"/>
      <c r="G4" s="14"/>
    </row>
    <row r="5" spans="1:8" ht="15.75" x14ac:dyDescent="0.2">
      <c r="A5" s="585"/>
      <c r="B5" s="585"/>
    </row>
    <row r="6" spans="1:8" ht="15.75" x14ac:dyDescent="0.2">
      <c r="A6" s="585" t="s">
        <v>404</v>
      </c>
      <c r="B6" s="585"/>
    </row>
    <row r="7" spans="1:8" ht="15.75" x14ac:dyDescent="0.25">
      <c r="C7" s="586" t="s">
        <v>343</v>
      </c>
    </row>
    <row r="8" spans="1:8" ht="15.75" x14ac:dyDescent="0.2">
      <c r="A8" s="585"/>
      <c r="B8" s="585"/>
    </row>
    <row r="9" spans="1:8" ht="16.5" thickBot="1" x14ac:dyDescent="0.25">
      <c r="D9" s="7" t="s">
        <v>453</v>
      </c>
      <c r="G9" s="585"/>
    </row>
    <row r="10" spans="1:8" x14ac:dyDescent="0.2">
      <c r="A10" s="606" t="s">
        <v>0</v>
      </c>
      <c r="B10" s="606" t="s">
        <v>344</v>
      </c>
      <c r="C10" s="606" t="s">
        <v>345</v>
      </c>
      <c r="D10" s="606" t="s">
        <v>346</v>
      </c>
    </row>
    <row r="11" spans="1:8" ht="13.5" thickBot="1" x14ac:dyDescent="0.25">
      <c r="A11" s="607"/>
      <c r="B11" s="607"/>
      <c r="C11" s="608"/>
      <c r="D11" s="608"/>
    </row>
    <row r="12" spans="1:8" ht="13.5" thickBot="1" x14ac:dyDescent="0.25">
      <c r="A12" s="587">
        <v>1</v>
      </c>
      <c r="B12" s="588">
        <v>2</v>
      </c>
      <c r="C12" s="588">
        <v>3</v>
      </c>
      <c r="D12" s="588">
        <v>4</v>
      </c>
    </row>
    <row r="13" spans="1:8" ht="18.75" customHeight="1" thickBot="1" x14ac:dyDescent="0.25">
      <c r="A13" s="589">
        <v>1</v>
      </c>
      <c r="B13" s="590" t="s">
        <v>347</v>
      </c>
      <c r="C13" s="590" t="s">
        <v>348</v>
      </c>
      <c r="D13" s="590">
        <f>D14+D16+D20</f>
        <v>21679.9</v>
      </c>
    </row>
    <row r="14" spans="1:8" ht="15.75" customHeight="1" thickBot="1" x14ac:dyDescent="0.25">
      <c r="A14" s="591">
        <v>2</v>
      </c>
      <c r="B14" s="592" t="s">
        <v>349</v>
      </c>
      <c r="C14" s="590" t="s">
        <v>350</v>
      </c>
      <c r="D14" s="590">
        <f>D15</f>
        <v>20638.900000000001</v>
      </c>
    </row>
    <row r="15" spans="1:8" ht="15.75" customHeight="1" thickBot="1" x14ac:dyDescent="0.25">
      <c r="A15" s="591">
        <v>3</v>
      </c>
      <c r="B15" s="592" t="s">
        <v>351</v>
      </c>
      <c r="C15" s="592" t="s">
        <v>352</v>
      </c>
      <c r="D15" s="592">
        <v>20638.900000000001</v>
      </c>
    </row>
    <row r="16" spans="1:8" ht="17.25" customHeight="1" thickBot="1" x14ac:dyDescent="0.25">
      <c r="A16" s="589">
        <v>4</v>
      </c>
      <c r="B16" s="590" t="s">
        <v>353</v>
      </c>
      <c r="C16" s="590" t="s">
        <v>354</v>
      </c>
      <c r="D16" s="600">
        <f>D17+D18+D19</f>
        <v>983</v>
      </c>
    </row>
    <row r="17" spans="1:4" ht="18" customHeight="1" thickBot="1" x14ac:dyDescent="0.25">
      <c r="A17" s="591">
        <v>5</v>
      </c>
      <c r="B17" s="592" t="s">
        <v>355</v>
      </c>
      <c r="C17" s="592" t="s">
        <v>356</v>
      </c>
      <c r="D17" s="592">
        <v>642.5</v>
      </c>
    </row>
    <row r="18" spans="1:4" ht="15.75" customHeight="1" thickBot="1" x14ac:dyDescent="0.25">
      <c r="A18" s="591">
        <v>6</v>
      </c>
      <c r="B18" s="592" t="s">
        <v>357</v>
      </c>
      <c r="C18" s="592" t="s">
        <v>358</v>
      </c>
      <c r="D18" s="592">
        <v>17.8</v>
      </c>
    </row>
    <row r="19" spans="1:4" ht="15.75" customHeight="1" thickBot="1" x14ac:dyDescent="0.25">
      <c r="A19" s="591">
        <v>7</v>
      </c>
      <c r="B19" s="592" t="s">
        <v>359</v>
      </c>
      <c r="C19" s="592" t="s">
        <v>360</v>
      </c>
      <c r="D19" s="592">
        <v>322.7</v>
      </c>
    </row>
    <row r="20" spans="1:4" ht="17.25" customHeight="1" thickBot="1" x14ac:dyDescent="0.25">
      <c r="A20" s="589">
        <v>8</v>
      </c>
      <c r="B20" s="590" t="s">
        <v>361</v>
      </c>
      <c r="C20" s="590" t="s">
        <v>362</v>
      </c>
      <c r="D20" s="600">
        <f>D21</f>
        <v>58</v>
      </c>
    </row>
    <row r="21" spans="1:4" ht="17.25" customHeight="1" thickBot="1" x14ac:dyDescent="0.25">
      <c r="A21" s="591">
        <v>9</v>
      </c>
      <c r="B21" s="592" t="s">
        <v>363</v>
      </c>
      <c r="C21" s="592" t="s">
        <v>364</v>
      </c>
      <c r="D21" s="599">
        <v>58</v>
      </c>
    </row>
    <row r="22" spans="1:4" ht="20.25" customHeight="1" thickBot="1" x14ac:dyDescent="0.25">
      <c r="A22" s="589">
        <v>10</v>
      </c>
      <c r="B22" s="590" t="s">
        <v>365</v>
      </c>
      <c r="C22" s="590" t="s">
        <v>438</v>
      </c>
      <c r="D22" s="590">
        <f>D23+D26+D32</f>
        <v>17224.599999999999</v>
      </c>
    </row>
    <row r="23" spans="1:4" ht="20.25" customHeight="1" thickBot="1" x14ac:dyDescent="0.25">
      <c r="A23" s="589">
        <v>11</v>
      </c>
      <c r="B23" s="590" t="s">
        <v>405</v>
      </c>
      <c r="C23" s="590" t="s">
        <v>427</v>
      </c>
      <c r="D23" s="590">
        <f>D24+D25</f>
        <v>1140.0999999999999</v>
      </c>
    </row>
    <row r="24" spans="1:4" ht="20.25" customHeight="1" thickBot="1" x14ac:dyDescent="0.25">
      <c r="A24" s="589">
        <v>12</v>
      </c>
      <c r="B24" s="592" t="s">
        <v>406</v>
      </c>
      <c r="C24" s="592" t="s">
        <v>407</v>
      </c>
      <c r="D24" s="592">
        <v>774.1</v>
      </c>
    </row>
    <row r="25" spans="1:4" ht="20.25" customHeight="1" thickBot="1" x14ac:dyDescent="0.25">
      <c r="A25" s="589">
        <v>13</v>
      </c>
      <c r="B25" s="592" t="s">
        <v>409</v>
      </c>
      <c r="C25" s="592" t="s">
        <v>408</v>
      </c>
      <c r="D25" s="599">
        <v>366</v>
      </c>
    </row>
    <row r="26" spans="1:4" ht="32.25" customHeight="1" thickBot="1" x14ac:dyDescent="0.25">
      <c r="A26" s="589">
        <v>14</v>
      </c>
      <c r="B26" s="590" t="s">
        <v>366</v>
      </c>
      <c r="C26" s="590" t="s">
        <v>451</v>
      </c>
      <c r="D26" s="590">
        <f>D27+D31</f>
        <v>14054</v>
      </c>
    </row>
    <row r="27" spans="1:4" ht="33.75" customHeight="1" thickBot="1" x14ac:dyDescent="0.25">
      <c r="A27" s="591">
        <v>15</v>
      </c>
      <c r="B27" s="592" t="s">
        <v>367</v>
      </c>
      <c r="C27" s="592" t="s">
        <v>450</v>
      </c>
      <c r="D27" s="592">
        <f>D28+D29+D30</f>
        <v>11385.8</v>
      </c>
    </row>
    <row r="28" spans="1:4" ht="21.75" customHeight="1" thickBot="1" x14ac:dyDescent="0.25">
      <c r="A28" s="591">
        <v>16</v>
      </c>
      <c r="B28" s="592" t="s">
        <v>368</v>
      </c>
      <c r="C28" s="592" t="s">
        <v>369</v>
      </c>
      <c r="D28" s="592">
        <v>3670.1</v>
      </c>
    </row>
    <row r="29" spans="1:4" ht="16.5" thickBot="1" x14ac:dyDescent="0.25">
      <c r="A29" s="591">
        <v>17</v>
      </c>
      <c r="B29" s="592" t="s">
        <v>370</v>
      </c>
      <c r="C29" s="592" t="s">
        <v>371</v>
      </c>
      <c r="D29" s="592">
        <v>7382.4</v>
      </c>
    </row>
    <row r="30" spans="1:4" ht="16.5" thickBot="1" x14ac:dyDescent="0.25">
      <c r="A30" s="591">
        <v>18</v>
      </c>
      <c r="B30" s="592" t="s">
        <v>372</v>
      </c>
      <c r="C30" s="592" t="s">
        <v>373</v>
      </c>
      <c r="D30" s="592">
        <v>333.3</v>
      </c>
    </row>
    <row r="31" spans="1:4" ht="16.5" thickBot="1" x14ac:dyDescent="0.25">
      <c r="A31" s="591">
        <v>19</v>
      </c>
      <c r="B31" s="592" t="s">
        <v>374</v>
      </c>
      <c r="C31" s="592" t="s">
        <v>414</v>
      </c>
      <c r="D31" s="592">
        <v>2668.2</v>
      </c>
    </row>
    <row r="32" spans="1:4" ht="16.5" thickBot="1" x14ac:dyDescent="0.25">
      <c r="A32" s="589">
        <v>20</v>
      </c>
      <c r="B32" s="590" t="s">
        <v>375</v>
      </c>
      <c r="C32" s="590" t="s">
        <v>428</v>
      </c>
      <c r="D32" s="590">
        <f>D33</f>
        <v>2030.5</v>
      </c>
    </row>
    <row r="33" spans="1:4" ht="16.5" thickBot="1" x14ac:dyDescent="0.25">
      <c r="A33" s="591">
        <v>21</v>
      </c>
      <c r="B33" s="592" t="s">
        <v>411</v>
      </c>
      <c r="C33" s="592" t="s">
        <v>410</v>
      </c>
      <c r="D33" s="592">
        <v>2030.5</v>
      </c>
    </row>
    <row r="34" spans="1:4" ht="16.5" thickBot="1" x14ac:dyDescent="0.25">
      <c r="A34" s="591">
        <v>22</v>
      </c>
      <c r="B34" s="592" t="s">
        <v>376</v>
      </c>
      <c r="C34" s="590" t="s">
        <v>434</v>
      </c>
      <c r="D34" s="589">
        <f>D35+D42+D50+D51</f>
        <v>2883.6000000000008</v>
      </c>
    </row>
    <row r="35" spans="1:4" ht="16.5" thickBot="1" x14ac:dyDescent="0.25">
      <c r="A35" s="591">
        <v>23</v>
      </c>
      <c r="B35" s="592" t="s">
        <v>377</v>
      </c>
      <c r="C35" s="590" t="s">
        <v>430</v>
      </c>
      <c r="D35" s="590">
        <f>D36+D37+D38+D39</f>
        <v>619.70000000000005</v>
      </c>
    </row>
    <row r="36" spans="1:4" ht="16.5" thickBot="1" x14ac:dyDescent="0.25">
      <c r="A36" s="591">
        <v>24</v>
      </c>
      <c r="B36" s="592" t="s">
        <v>412</v>
      </c>
      <c r="C36" s="592" t="s">
        <v>378</v>
      </c>
      <c r="D36" s="592">
        <v>0.7</v>
      </c>
    </row>
    <row r="37" spans="1:4" ht="16.5" thickBot="1" x14ac:dyDescent="0.25">
      <c r="A37" s="591">
        <v>25</v>
      </c>
      <c r="B37" s="592" t="s">
        <v>379</v>
      </c>
      <c r="C37" s="592" t="s">
        <v>380</v>
      </c>
      <c r="D37" s="592">
        <v>56.9</v>
      </c>
    </row>
    <row r="38" spans="1:4" ht="32.25" thickBot="1" x14ac:dyDescent="0.25">
      <c r="A38" s="591">
        <v>26</v>
      </c>
      <c r="B38" s="592" t="s">
        <v>381</v>
      </c>
      <c r="C38" s="592" t="s">
        <v>382</v>
      </c>
      <c r="D38" s="593">
        <v>380.2</v>
      </c>
    </row>
    <row r="39" spans="1:4" ht="16.5" thickBot="1" x14ac:dyDescent="0.25">
      <c r="A39" s="594">
        <v>27</v>
      </c>
      <c r="B39" s="592" t="s">
        <v>413</v>
      </c>
      <c r="C39" s="592" t="s">
        <v>429</v>
      </c>
      <c r="D39" s="594">
        <f>D40+D41</f>
        <v>181.9</v>
      </c>
    </row>
    <row r="40" spans="1:4" ht="16.5" thickBot="1" x14ac:dyDescent="0.25">
      <c r="A40" s="591">
        <v>28</v>
      </c>
      <c r="B40" s="592" t="s">
        <v>383</v>
      </c>
      <c r="C40" s="592" t="s">
        <v>415</v>
      </c>
      <c r="D40" s="596">
        <v>54.7</v>
      </c>
    </row>
    <row r="41" spans="1:4" ht="16.5" thickBot="1" x14ac:dyDescent="0.25">
      <c r="A41" s="591">
        <v>29</v>
      </c>
      <c r="B41" s="592" t="s">
        <v>416</v>
      </c>
      <c r="C41" s="592" t="s">
        <v>417</v>
      </c>
      <c r="D41" s="594">
        <v>127.2</v>
      </c>
    </row>
    <row r="42" spans="1:4" ht="16.5" thickBot="1" x14ac:dyDescent="0.25">
      <c r="A42" s="591">
        <v>30</v>
      </c>
      <c r="B42" s="592" t="s">
        <v>384</v>
      </c>
      <c r="C42" s="590" t="s">
        <v>432</v>
      </c>
      <c r="D42" s="602">
        <f>D43+D47</f>
        <v>2052.7000000000003</v>
      </c>
    </row>
    <row r="43" spans="1:4" ht="16.5" thickBot="1" x14ac:dyDescent="0.25">
      <c r="A43" s="591">
        <v>31</v>
      </c>
      <c r="B43" s="592" t="s">
        <v>385</v>
      </c>
      <c r="C43" s="592" t="s">
        <v>431</v>
      </c>
      <c r="D43" s="590">
        <f>D44+D45+D46</f>
        <v>1230.9000000000001</v>
      </c>
    </row>
    <row r="44" spans="1:4" ht="16.5" thickBot="1" x14ac:dyDescent="0.25">
      <c r="A44" s="591">
        <v>32</v>
      </c>
      <c r="B44" s="592" t="s">
        <v>386</v>
      </c>
      <c r="C44" s="592" t="s">
        <v>387</v>
      </c>
      <c r="D44" s="592">
        <v>739.9</v>
      </c>
    </row>
    <row r="45" spans="1:4" ht="16.5" thickBot="1" x14ac:dyDescent="0.25">
      <c r="A45" s="591">
        <v>33</v>
      </c>
      <c r="B45" s="592" t="s">
        <v>388</v>
      </c>
      <c r="C45" s="592" t="s">
        <v>389</v>
      </c>
      <c r="D45" s="592">
        <v>74.7</v>
      </c>
    </row>
    <row r="46" spans="1:4" ht="16.5" thickBot="1" x14ac:dyDescent="0.25">
      <c r="A46" s="591">
        <v>34</v>
      </c>
      <c r="B46" s="592" t="s">
        <v>390</v>
      </c>
      <c r="C46" s="592" t="s">
        <v>391</v>
      </c>
      <c r="D46" s="592">
        <v>416.3</v>
      </c>
    </row>
    <row r="47" spans="1:4" ht="16.5" thickBot="1" x14ac:dyDescent="0.25">
      <c r="A47" s="591">
        <v>35</v>
      </c>
      <c r="B47" s="592" t="s">
        <v>392</v>
      </c>
      <c r="C47" s="592" t="s">
        <v>433</v>
      </c>
      <c r="D47" s="592">
        <f>D48+D49</f>
        <v>821.80000000000007</v>
      </c>
    </row>
    <row r="48" spans="1:4" ht="16.5" thickBot="1" x14ac:dyDescent="0.25">
      <c r="A48" s="591">
        <v>36</v>
      </c>
      <c r="B48" s="592" t="s">
        <v>393</v>
      </c>
      <c r="C48" s="592" t="s">
        <v>394</v>
      </c>
      <c r="D48" s="592">
        <v>61.1</v>
      </c>
    </row>
    <row r="49" spans="1:5" ht="16.5" thickBot="1" x14ac:dyDescent="0.25">
      <c r="A49" s="591">
        <v>37</v>
      </c>
      <c r="B49" s="592" t="s">
        <v>395</v>
      </c>
      <c r="C49" s="592" t="s">
        <v>418</v>
      </c>
      <c r="D49" s="592">
        <v>760.7</v>
      </c>
    </row>
    <row r="50" spans="1:5" ht="16.5" thickBot="1" x14ac:dyDescent="0.25">
      <c r="A50" s="591">
        <v>38</v>
      </c>
      <c r="B50" s="592" t="s">
        <v>396</v>
      </c>
      <c r="C50" s="590" t="s">
        <v>397</v>
      </c>
      <c r="D50" s="590">
        <v>21.9</v>
      </c>
    </row>
    <row r="51" spans="1:5" ht="16.5" thickBot="1" x14ac:dyDescent="0.25">
      <c r="A51" s="591">
        <v>39</v>
      </c>
      <c r="B51" s="592" t="s">
        <v>398</v>
      </c>
      <c r="C51" s="590" t="s">
        <v>419</v>
      </c>
      <c r="D51" s="590">
        <v>189.3</v>
      </c>
    </row>
    <row r="52" spans="1:5" ht="32.25" thickBot="1" x14ac:dyDescent="0.25">
      <c r="A52" s="591">
        <v>40</v>
      </c>
      <c r="B52" s="592" t="s">
        <v>399</v>
      </c>
      <c r="C52" s="590" t="s">
        <v>436</v>
      </c>
      <c r="D52" s="590">
        <f>D53+D54</f>
        <v>106.7</v>
      </c>
    </row>
    <row r="53" spans="1:5" ht="16.5" thickBot="1" x14ac:dyDescent="0.25">
      <c r="A53" s="591">
        <v>41</v>
      </c>
      <c r="B53" s="592" t="s">
        <v>400</v>
      </c>
      <c r="C53" s="592" t="s">
        <v>401</v>
      </c>
      <c r="D53" s="592">
        <v>63.1</v>
      </c>
      <c r="E53" s="7"/>
    </row>
    <row r="54" spans="1:5" ht="16.5" thickBot="1" x14ac:dyDescent="0.25">
      <c r="A54" s="591">
        <v>42</v>
      </c>
      <c r="B54" s="592" t="s">
        <v>402</v>
      </c>
      <c r="C54" s="592" t="s">
        <v>435</v>
      </c>
      <c r="D54" s="592">
        <f>D55+D56</f>
        <v>43.6</v>
      </c>
    </row>
    <row r="55" spans="1:5" ht="16.5" thickBot="1" x14ac:dyDescent="0.25">
      <c r="A55" s="591">
        <v>43</v>
      </c>
      <c r="B55" s="592" t="s">
        <v>421</v>
      </c>
      <c r="C55" s="592" t="s">
        <v>420</v>
      </c>
      <c r="D55" s="592">
        <v>15.5</v>
      </c>
    </row>
    <row r="56" spans="1:5" ht="16.5" thickBot="1" x14ac:dyDescent="0.25">
      <c r="A56" s="591">
        <v>44</v>
      </c>
      <c r="B56" s="592" t="s">
        <v>422</v>
      </c>
      <c r="C56" s="592" t="s">
        <v>423</v>
      </c>
      <c r="D56" s="592">
        <v>28.1</v>
      </c>
    </row>
    <row r="57" spans="1:5" ht="16.5" thickBot="1" x14ac:dyDescent="0.25">
      <c r="A57" s="591">
        <v>45</v>
      </c>
      <c r="B57" s="592"/>
      <c r="C57" s="590" t="s">
        <v>437</v>
      </c>
      <c r="D57" s="590">
        <f>D13+D22+D34+D52</f>
        <v>41894.799999999996</v>
      </c>
    </row>
    <row r="58" spans="1:5" ht="15.75" x14ac:dyDescent="0.2">
      <c r="A58" s="595">
        <v>46</v>
      </c>
      <c r="B58" s="596"/>
      <c r="C58" s="601" t="s">
        <v>424</v>
      </c>
      <c r="D58" s="601">
        <f>D59</f>
        <v>148.4</v>
      </c>
    </row>
    <row r="59" spans="1:5" ht="15.75" x14ac:dyDescent="0.2">
      <c r="A59" s="595">
        <v>47</v>
      </c>
      <c r="B59" s="596" t="s">
        <v>425</v>
      </c>
      <c r="C59" s="596" t="s">
        <v>426</v>
      </c>
      <c r="D59" s="596">
        <v>148.4</v>
      </c>
    </row>
    <row r="60" spans="1:5" ht="16.5" thickBot="1" x14ac:dyDescent="0.25">
      <c r="A60" s="595">
        <v>48</v>
      </c>
      <c r="B60" s="596"/>
      <c r="C60" s="601" t="s">
        <v>403</v>
      </c>
      <c r="D60" s="601">
        <v>1267.5999999999999</v>
      </c>
    </row>
    <row r="61" spans="1:5" ht="16.5" thickBot="1" x14ac:dyDescent="0.3">
      <c r="A61" s="62">
        <v>49</v>
      </c>
      <c r="B61" s="597"/>
      <c r="C61" s="598" t="s">
        <v>439</v>
      </c>
      <c r="D61" s="598">
        <f>D57+D58+D60</f>
        <v>43310.799999999996</v>
      </c>
    </row>
  </sheetData>
  <mergeCells count="6">
    <mergeCell ref="C3:E3"/>
    <mergeCell ref="C4:D4"/>
    <mergeCell ref="A10:A11"/>
    <mergeCell ref="B10:B11"/>
    <mergeCell ref="C10:C11"/>
    <mergeCell ref="D10: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177"/>
  <sheetViews>
    <sheetView topLeftCell="C4" zoomScaleNormal="100" workbookViewId="0">
      <pane xSplit="2" ySplit="7" topLeftCell="P11" activePane="bottomRight" state="frozen"/>
      <selection activeCell="C4" sqref="C4"/>
      <selection pane="topRight" activeCell="E4" sqref="E4"/>
      <selection pane="bottomLeft" activeCell="C11" sqref="C11"/>
      <selection pane="bottomRight" activeCell="W6" sqref="W6"/>
    </sheetView>
  </sheetViews>
  <sheetFormatPr defaultRowHeight="12.75" x14ac:dyDescent="0.2"/>
  <cols>
    <col min="1" max="2" width="9.140625" hidden="1" customWidth="1"/>
    <col min="3" max="3" width="4.42578125" customWidth="1"/>
    <col min="4" max="4" width="52.28515625" customWidth="1"/>
    <col min="5" max="6" width="11.42578125" customWidth="1"/>
    <col min="7" max="7" width="10" customWidth="1"/>
    <col min="8" max="8" width="8.28515625" customWidth="1"/>
    <col min="9" max="9" width="11.5703125" customWidth="1"/>
    <col min="10" max="10" width="11" customWidth="1"/>
    <col min="11" max="11" width="9.7109375" customWidth="1"/>
    <col min="12" max="12" width="8.28515625" customWidth="1"/>
    <col min="13" max="13" width="8.85546875" customWidth="1"/>
    <col min="14" max="14" width="9.28515625" customWidth="1"/>
    <col min="15" max="15" width="8.28515625" customWidth="1"/>
    <col min="16" max="16" width="9" customWidth="1"/>
    <col min="17" max="17" width="8.28515625" customWidth="1"/>
    <col min="18" max="18" width="8.85546875" customWidth="1"/>
    <col min="19" max="19" width="8.5703125" bestFit="1" customWidth="1"/>
    <col min="20" max="20" width="6.42578125" customWidth="1"/>
    <col min="21" max="21" width="8.7109375" customWidth="1"/>
    <col min="22" max="22" width="8.42578125" customWidth="1"/>
    <col min="23" max="23" width="7.85546875" customWidth="1"/>
    <col min="24" max="24" width="7.42578125" customWidth="1"/>
    <col min="26" max="26" width="8.5703125" customWidth="1"/>
    <col min="27" max="27" width="8.140625" customWidth="1"/>
    <col min="28" max="28" width="8.28515625" customWidth="1"/>
  </cols>
  <sheetData>
    <row r="1" spans="3:28" ht="15.75" hidden="1" x14ac:dyDescent="0.25">
      <c r="H1" s="2"/>
    </row>
    <row r="2" spans="3:28" ht="15.75" hidden="1" x14ac:dyDescent="0.25">
      <c r="H2" s="617"/>
      <c r="I2" s="618"/>
      <c r="J2" s="618"/>
      <c r="K2" s="618"/>
      <c r="L2" s="618"/>
    </row>
    <row r="3" spans="3:28" ht="15.75" hidden="1" x14ac:dyDescent="0.25">
      <c r="H3" s="1"/>
    </row>
    <row r="4" spans="3:28" x14ac:dyDescent="0.2">
      <c r="R4" s="7" t="s">
        <v>25</v>
      </c>
      <c r="S4" s="7"/>
      <c r="T4" s="7"/>
      <c r="U4" s="7"/>
      <c r="V4" s="14"/>
    </row>
    <row r="5" spans="3:28" x14ac:dyDescent="0.2">
      <c r="C5" s="15" t="s">
        <v>39</v>
      </c>
      <c r="D5" s="619" t="s">
        <v>314</v>
      </c>
      <c r="E5" s="620"/>
      <c r="F5" s="620"/>
      <c r="G5" s="620"/>
      <c r="H5" s="620"/>
      <c r="I5" s="620"/>
      <c r="J5" s="620"/>
      <c r="K5" s="620"/>
      <c r="L5" s="620"/>
      <c r="M5" s="620"/>
      <c r="N5" s="620"/>
      <c r="O5" s="620"/>
      <c r="P5" s="620"/>
      <c r="Q5" s="620"/>
      <c r="R5" s="348" t="s">
        <v>455</v>
      </c>
      <c r="S5" s="15"/>
      <c r="T5" s="15"/>
      <c r="U5" s="15"/>
      <c r="V5" s="3"/>
      <c r="W5" s="3"/>
      <c r="X5" s="3"/>
    </row>
    <row r="6" spans="3:28" x14ac:dyDescent="0.2">
      <c r="E6" s="621" t="s">
        <v>315</v>
      </c>
      <c r="F6" s="621"/>
      <c r="G6" s="621"/>
      <c r="H6" s="621"/>
      <c r="I6" s="621"/>
      <c r="J6" s="621"/>
      <c r="K6" s="621"/>
      <c r="R6" s="7" t="s">
        <v>441</v>
      </c>
      <c r="S6" s="7"/>
      <c r="T6" s="7"/>
      <c r="U6" s="7"/>
      <c r="V6" s="14"/>
    </row>
    <row r="7" spans="3:28" ht="13.5" thickBot="1" x14ac:dyDescent="0.25">
      <c r="U7" t="s">
        <v>40</v>
      </c>
    </row>
    <row r="8" spans="3:28" ht="12.75" customHeight="1" x14ac:dyDescent="0.2">
      <c r="C8" s="627" t="s">
        <v>0</v>
      </c>
      <c r="D8" s="630" t="s">
        <v>41</v>
      </c>
      <c r="E8" s="633" t="s">
        <v>42</v>
      </c>
      <c r="F8" s="609" t="s">
        <v>304</v>
      </c>
      <c r="G8" s="610"/>
      <c r="H8" s="611"/>
      <c r="I8" s="622" t="s">
        <v>44</v>
      </c>
      <c r="J8" s="609" t="s">
        <v>304</v>
      </c>
      <c r="K8" s="610"/>
      <c r="L8" s="611"/>
      <c r="M8" s="622" t="s">
        <v>217</v>
      </c>
      <c r="N8" s="609" t="s">
        <v>304</v>
      </c>
      <c r="O8" s="610"/>
      <c r="P8" s="610"/>
      <c r="Q8" s="633" t="s">
        <v>270</v>
      </c>
      <c r="R8" s="609" t="s">
        <v>304</v>
      </c>
      <c r="S8" s="610"/>
      <c r="T8" s="611"/>
      <c r="U8" s="633" t="s">
        <v>46</v>
      </c>
      <c r="V8" s="609" t="s">
        <v>304</v>
      </c>
      <c r="W8" s="610"/>
      <c r="X8" s="611"/>
      <c r="Y8" s="633" t="s">
        <v>341</v>
      </c>
      <c r="Z8" s="609" t="s">
        <v>304</v>
      </c>
      <c r="AA8" s="610"/>
      <c r="AB8" s="611"/>
    </row>
    <row r="9" spans="3:28" x14ac:dyDescent="0.2">
      <c r="C9" s="628"/>
      <c r="D9" s="631"/>
      <c r="E9" s="634"/>
      <c r="F9" s="612" t="s">
        <v>47</v>
      </c>
      <c r="G9" s="613"/>
      <c r="H9" s="614" t="s">
        <v>48</v>
      </c>
      <c r="I9" s="623"/>
      <c r="J9" s="612" t="s">
        <v>47</v>
      </c>
      <c r="K9" s="613"/>
      <c r="L9" s="614" t="s">
        <v>48</v>
      </c>
      <c r="M9" s="623"/>
      <c r="N9" s="612" t="s">
        <v>47</v>
      </c>
      <c r="O9" s="613"/>
      <c r="P9" s="625" t="s">
        <v>48</v>
      </c>
      <c r="Q9" s="634"/>
      <c r="R9" s="612" t="s">
        <v>47</v>
      </c>
      <c r="S9" s="613"/>
      <c r="T9" s="614" t="s">
        <v>48</v>
      </c>
      <c r="U9" s="634"/>
      <c r="V9" s="612" t="s">
        <v>47</v>
      </c>
      <c r="W9" s="613"/>
      <c r="X9" s="614" t="s">
        <v>48</v>
      </c>
      <c r="Y9" s="634"/>
      <c r="Z9" s="612" t="s">
        <v>47</v>
      </c>
      <c r="AA9" s="613"/>
      <c r="AB9" s="614" t="s">
        <v>48</v>
      </c>
    </row>
    <row r="10" spans="3:28" ht="51.75" thickBot="1" x14ac:dyDescent="0.25">
      <c r="C10" s="629"/>
      <c r="D10" s="632"/>
      <c r="E10" s="634"/>
      <c r="F10" s="72" t="s">
        <v>42</v>
      </c>
      <c r="G10" s="72" t="s">
        <v>49</v>
      </c>
      <c r="H10" s="615"/>
      <c r="I10" s="624"/>
      <c r="J10" s="16" t="s">
        <v>42</v>
      </c>
      <c r="K10" s="16" t="s">
        <v>49</v>
      </c>
      <c r="L10" s="616"/>
      <c r="M10" s="624"/>
      <c r="N10" s="16" t="s">
        <v>42</v>
      </c>
      <c r="O10" s="16" t="s">
        <v>49</v>
      </c>
      <c r="P10" s="626"/>
      <c r="Q10" s="635"/>
      <c r="R10" s="16" t="s">
        <v>42</v>
      </c>
      <c r="S10" s="16" t="s">
        <v>49</v>
      </c>
      <c r="T10" s="616"/>
      <c r="U10" s="635"/>
      <c r="V10" s="16" t="s">
        <v>42</v>
      </c>
      <c r="W10" s="16" t="s">
        <v>49</v>
      </c>
      <c r="X10" s="616"/>
      <c r="Y10" s="635"/>
      <c r="Z10" s="16" t="s">
        <v>42</v>
      </c>
      <c r="AA10" s="16" t="s">
        <v>49</v>
      </c>
      <c r="AB10" s="616"/>
    </row>
    <row r="11" spans="3:28" x14ac:dyDescent="0.2">
      <c r="C11" s="497">
        <v>1</v>
      </c>
      <c r="D11" s="472" t="s">
        <v>50</v>
      </c>
      <c r="E11" s="134">
        <f t="shared" ref="E11:E42" si="0">I11+M11+Q11+U11+Y11</f>
        <v>156.03199999999998</v>
      </c>
      <c r="F11" s="114">
        <f t="shared" ref="F11:H25" si="1">J11+N11+R11+V11+Z11</f>
        <v>156.03199999999998</v>
      </c>
      <c r="G11" s="114">
        <f t="shared" si="1"/>
        <v>90.710000000000008</v>
      </c>
      <c r="H11" s="456"/>
      <c r="I11" s="452">
        <f>I13+I12</f>
        <v>156.03199999999998</v>
      </c>
      <c r="J11" s="416">
        <f>J13+J12</f>
        <v>156.03199999999998</v>
      </c>
      <c r="K11" s="416">
        <f>K13+K12</f>
        <v>90.710000000000008</v>
      </c>
      <c r="L11" s="460"/>
      <c r="M11" s="385"/>
      <c r="N11" s="384"/>
      <c r="O11" s="384"/>
      <c r="P11" s="386"/>
      <c r="Q11" s="385"/>
      <c r="R11" s="384"/>
      <c r="S11" s="384"/>
      <c r="T11" s="386"/>
      <c r="U11" s="385"/>
      <c r="V11" s="384"/>
      <c r="W11" s="384"/>
      <c r="X11" s="386"/>
      <c r="Y11" s="385"/>
      <c r="Z11" s="384"/>
      <c r="AA11" s="384"/>
      <c r="AB11" s="386"/>
    </row>
    <row r="12" spans="3:28" x14ac:dyDescent="0.2">
      <c r="C12" s="498">
        <v>2</v>
      </c>
      <c r="D12" s="473" t="s">
        <v>51</v>
      </c>
      <c r="E12" s="20">
        <f t="shared" si="0"/>
        <v>89.978999999999999</v>
      </c>
      <c r="F12" s="23">
        <f t="shared" si="1"/>
        <v>89.978999999999999</v>
      </c>
      <c r="G12" s="23">
        <f t="shared" si="1"/>
        <v>81.608000000000004</v>
      </c>
      <c r="H12" s="30"/>
      <c r="I12" s="387">
        <f>J12+L12</f>
        <v>89.978999999999999</v>
      </c>
      <c r="J12" s="390">
        <v>89.978999999999999</v>
      </c>
      <c r="K12" s="390">
        <v>81.608000000000004</v>
      </c>
      <c r="L12" s="388"/>
      <c r="M12" s="393"/>
      <c r="N12" s="392"/>
      <c r="O12" s="392"/>
      <c r="P12" s="391"/>
      <c r="Q12" s="393"/>
      <c r="R12" s="392"/>
      <c r="S12" s="392"/>
      <c r="T12" s="391"/>
      <c r="U12" s="393"/>
      <c r="V12" s="392"/>
      <c r="W12" s="392"/>
      <c r="X12" s="391"/>
      <c r="Y12" s="393"/>
      <c r="Z12" s="392"/>
      <c r="AA12" s="392"/>
      <c r="AB12" s="391"/>
    </row>
    <row r="13" spans="3:28" x14ac:dyDescent="0.2">
      <c r="C13" s="498">
        <v>3</v>
      </c>
      <c r="D13" s="22" t="s">
        <v>52</v>
      </c>
      <c r="E13" s="20">
        <f t="shared" si="0"/>
        <v>66.052999999999997</v>
      </c>
      <c r="F13" s="23">
        <f t="shared" si="1"/>
        <v>66.052999999999997</v>
      </c>
      <c r="G13" s="23">
        <f t="shared" si="1"/>
        <v>9.1020000000000003</v>
      </c>
      <c r="H13" s="30"/>
      <c r="I13" s="387">
        <f>J13+L13</f>
        <v>66.052999999999997</v>
      </c>
      <c r="J13" s="395">
        <v>66.052999999999997</v>
      </c>
      <c r="K13" s="390">
        <v>9.1020000000000003</v>
      </c>
      <c r="L13" s="388"/>
      <c r="M13" s="393"/>
      <c r="N13" s="392"/>
      <c r="O13" s="392"/>
      <c r="P13" s="391"/>
      <c r="Q13" s="393"/>
      <c r="R13" s="392"/>
      <c r="S13" s="392"/>
      <c r="T13" s="391"/>
      <c r="U13" s="393"/>
      <c r="V13" s="392"/>
      <c r="W13" s="392"/>
      <c r="X13" s="391"/>
      <c r="Y13" s="393"/>
      <c r="Z13" s="392"/>
      <c r="AA13" s="392"/>
      <c r="AB13" s="391"/>
    </row>
    <row r="14" spans="3:28" x14ac:dyDescent="0.2">
      <c r="C14" s="498">
        <v>4</v>
      </c>
      <c r="D14" s="474" t="s">
        <v>53</v>
      </c>
      <c r="E14" s="29">
        <f t="shared" si="0"/>
        <v>3103.0700000000006</v>
      </c>
      <c r="F14" s="27">
        <f t="shared" si="1"/>
        <v>2709.4540000000002</v>
      </c>
      <c r="G14" s="27">
        <f t="shared" si="1"/>
        <v>2080.703</v>
      </c>
      <c r="H14" s="30">
        <f t="shared" si="1"/>
        <v>393.61599999999999</v>
      </c>
      <c r="I14" s="188">
        <f t="shared" ref="I14:O14" si="2">SUM(I15:I16)</f>
        <v>2139.8290000000002</v>
      </c>
      <c r="J14" s="188">
        <f t="shared" si="2"/>
        <v>2107.194</v>
      </c>
      <c r="K14" s="188">
        <f t="shared" si="2"/>
        <v>1795.8579999999999</v>
      </c>
      <c r="L14" s="454">
        <f t="shared" si="2"/>
        <v>32.634999999999998</v>
      </c>
      <c r="M14" s="40">
        <f t="shared" si="2"/>
        <v>329.93200000000002</v>
      </c>
      <c r="N14" s="190">
        <f t="shared" si="2"/>
        <v>329.93200000000002</v>
      </c>
      <c r="O14" s="190">
        <f t="shared" si="2"/>
        <v>284.84500000000003</v>
      </c>
      <c r="P14" s="12"/>
      <c r="Q14" s="389"/>
      <c r="R14" s="394"/>
      <c r="S14" s="394"/>
      <c r="T14" s="397"/>
      <c r="U14" s="389"/>
      <c r="V14" s="394"/>
      <c r="W14" s="394"/>
      <c r="X14" s="397"/>
      <c r="Y14" s="40">
        <f>Y15</f>
        <v>633.30899999999997</v>
      </c>
      <c r="Z14" s="190">
        <f>Z15</f>
        <v>272.32799999999997</v>
      </c>
      <c r="AA14" s="190"/>
      <c r="AB14" s="12">
        <f>AB15</f>
        <v>360.98099999999999</v>
      </c>
    </row>
    <row r="15" spans="3:28" x14ac:dyDescent="0.2">
      <c r="C15" s="498">
        <v>5</v>
      </c>
      <c r="D15" s="22" t="s">
        <v>26</v>
      </c>
      <c r="E15" s="20">
        <f t="shared" si="0"/>
        <v>2999.17</v>
      </c>
      <c r="F15" s="23">
        <f t="shared" si="1"/>
        <v>2605.5540000000001</v>
      </c>
      <c r="G15" s="23">
        <f t="shared" si="1"/>
        <v>2080.703</v>
      </c>
      <c r="H15" s="32">
        <f t="shared" si="1"/>
        <v>393.61599999999999</v>
      </c>
      <c r="I15" s="398">
        <f>J15+L15</f>
        <v>2035.9290000000001</v>
      </c>
      <c r="J15" s="402">
        <v>2003.2940000000001</v>
      </c>
      <c r="K15" s="402">
        <v>1795.8579999999999</v>
      </c>
      <c r="L15" s="404">
        <v>32.634999999999998</v>
      </c>
      <c r="M15" s="389">
        <f>N15+P15</f>
        <v>329.93200000000002</v>
      </c>
      <c r="N15" s="394">
        <v>329.93200000000002</v>
      </c>
      <c r="O15" s="394">
        <v>284.84500000000003</v>
      </c>
      <c r="P15" s="403"/>
      <c r="Q15" s="405"/>
      <c r="R15" s="406"/>
      <c r="S15" s="406"/>
      <c r="T15" s="403"/>
      <c r="U15" s="405"/>
      <c r="V15" s="406"/>
      <c r="W15" s="406"/>
      <c r="X15" s="403"/>
      <c r="Y15" s="387">
        <f>Z15+AB15</f>
        <v>633.30899999999997</v>
      </c>
      <c r="Z15" s="406">
        <v>272.32799999999997</v>
      </c>
      <c r="AA15" s="406"/>
      <c r="AB15" s="403">
        <v>360.98099999999999</v>
      </c>
    </row>
    <row r="16" spans="3:28" s="6" customFormat="1" x14ac:dyDescent="0.2">
      <c r="C16" s="475">
        <v>6</v>
      </c>
      <c r="D16" s="475" t="s">
        <v>54</v>
      </c>
      <c r="E16" s="20">
        <f t="shared" si="0"/>
        <v>103.9</v>
      </c>
      <c r="F16" s="23">
        <f t="shared" si="1"/>
        <v>103.9</v>
      </c>
      <c r="G16" s="23"/>
      <c r="H16" s="32"/>
      <c r="I16" s="398">
        <f>J16+L16</f>
        <v>103.9</v>
      </c>
      <c r="J16" s="399">
        <v>103.9</v>
      </c>
      <c r="K16" s="399"/>
      <c r="L16" s="400"/>
      <c r="M16" s="401"/>
      <c r="N16" s="399"/>
      <c r="O16" s="399"/>
      <c r="P16" s="407"/>
      <c r="Q16" s="401"/>
      <c r="R16" s="399"/>
      <c r="S16" s="399"/>
      <c r="T16" s="407"/>
      <c r="U16" s="401"/>
      <c r="V16" s="399"/>
      <c r="W16" s="399"/>
      <c r="X16" s="407"/>
      <c r="Y16" s="401"/>
      <c r="Z16" s="399"/>
      <c r="AA16" s="399"/>
      <c r="AB16" s="407"/>
    </row>
    <row r="17" spans="3:28" x14ac:dyDescent="0.2">
      <c r="C17" s="22">
        <v>7</v>
      </c>
      <c r="D17" s="25" t="s">
        <v>55</v>
      </c>
      <c r="E17" s="29">
        <f t="shared" si="0"/>
        <v>88.748999999999995</v>
      </c>
      <c r="F17" s="27">
        <f t="shared" si="1"/>
        <v>88.748999999999995</v>
      </c>
      <c r="G17" s="27">
        <f t="shared" si="1"/>
        <v>86.36</v>
      </c>
      <c r="H17" s="30"/>
      <c r="I17" s="26">
        <f t="shared" ref="I17:I23" si="3">J17+L17</f>
        <v>88.748999999999995</v>
      </c>
      <c r="J17" s="27">
        <v>88.748999999999995</v>
      </c>
      <c r="K17" s="190">
        <v>86.36</v>
      </c>
      <c r="L17" s="404"/>
      <c r="M17" s="405"/>
      <c r="N17" s="406"/>
      <c r="O17" s="406"/>
      <c r="P17" s="403"/>
      <c r="Q17" s="405"/>
      <c r="R17" s="406"/>
      <c r="S17" s="406"/>
      <c r="T17" s="403"/>
      <c r="U17" s="405"/>
      <c r="V17" s="406"/>
      <c r="W17" s="406"/>
      <c r="X17" s="403"/>
      <c r="Y17" s="405"/>
      <c r="Z17" s="406"/>
      <c r="AA17" s="406"/>
      <c r="AB17" s="403"/>
    </row>
    <row r="18" spans="3:28" ht="12.75" customHeight="1" x14ac:dyDescent="0.2">
      <c r="C18" s="499">
        <v>8</v>
      </c>
      <c r="D18" s="476" t="s">
        <v>56</v>
      </c>
      <c r="E18" s="29">
        <f t="shared" si="0"/>
        <v>4222.4439999999995</v>
      </c>
      <c r="F18" s="27">
        <f t="shared" si="1"/>
        <v>4189.0360000000001</v>
      </c>
      <c r="G18" s="27">
        <f t="shared" si="1"/>
        <v>4.2389999999999999</v>
      </c>
      <c r="H18" s="30">
        <f t="shared" si="1"/>
        <v>33.408000000000001</v>
      </c>
      <c r="I18" s="26">
        <f>J18+L18</f>
        <v>2800.0469999999996</v>
      </c>
      <c r="J18" s="27">
        <f>SUM(J19:J44)</f>
        <v>2766.6389999999997</v>
      </c>
      <c r="K18" s="27"/>
      <c r="L18" s="28">
        <f>SUM(L19:L44)</f>
        <v>33.408000000000001</v>
      </c>
      <c r="M18" s="29">
        <f>N18+P18</f>
        <v>1422.3970000000002</v>
      </c>
      <c r="N18" s="27">
        <f>SUM(N19:N44)</f>
        <v>1422.3970000000002</v>
      </c>
      <c r="O18" s="27">
        <f>SUM(O19:O44)</f>
        <v>4.2389999999999999</v>
      </c>
      <c r="P18" s="403"/>
      <c r="Q18" s="405"/>
      <c r="R18" s="406"/>
      <c r="S18" s="406"/>
      <c r="T18" s="403"/>
      <c r="U18" s="405"/>
      <c r="V18" s="406"/>
      <c r="W18" s="406"/>
      <c r="X18" s="403"/>
      <c r="Y18" s="405"/>
      <c r="Z18" s="406"/>
      <c r="AA18" s="406"/>
      <c r="AB18" s="403"/>
    </row>
    <row r="19" spans="3:28" x14ac:dyDescent="0.2">
      <c r="C19" s="22">
        <v>9</v>
      </c>
      <c r="D19" s="477" t="s">
        <v>57</v>
      </c>
      <c r="E19" s="20">
        <f t="shared" si="0"/>
        <v>2086.5770000000002</v>
      </c>
      <c r="F19" s="23">
        <f t="shared" si="1"/>
        <v>2086.5770000000002</v>
      </c>
      <c r="G19" s="23"/>
      <c r="H19" s="32"/>
      <c r="I19" s="408">
        <f t="shared" si="3"/>
        <v>2086.5770000000002</v>
      </c>
      <c r="J19" s="406">
        <v>2086.5770000000002</v>
      </c>
      <c r="K19" s="406"/>
      <c r="L19" s="404"/>
      <c r="M19" s="405"/>
      <c r="N19" s="406"/>
      <c r="O19" s="406"/>
      <c r="P19" s="403"/>
      <c r="Q19" s="405"/>
      <c r="R19" s="406"/>
      <c r="S19" s="406"/>
      <c r="T19" s="403"/>
      <c r="U19" s="405"/>
      <c r="V19" s="406"/>
      <c r="W19" s="406"/>
      <c r="X19" s="403"/>
      <c r="Y19" s="405"/>
      <c r="Z19" s="406"/>
      <c r="AA19" s="406"/>
      <c r="AB19" s="403"/>
    </row>
    <row r="20" spans="3:28" x14ac:dyDescent="0.2">
      <c r="C20" s="22">
        <v>10</v>
      </c>
      <c r="D20" s="477" t="s">
        <v>58</v>
      </c>
      <c r="E20" s="20">
        <f t="shared" si="0"/>
        <v>24.103999999999999</v>
      </c>
      <c r="F20" s="23">
        <f t="shared" si="1"/>
        <v>24.103999999999999</v>
      </c>
      <c r="G20" s="23"/>
      <c r="H20" s="32"/>
      <c r="I20" s="408">
        <f t="shared" si="3"/>
        <v>24.103999999999999</v>
      </c>
      <c r="J20" s="406">
        <v>24.103999999999999</v>
      </c>
      <c r="K20" s="406"/>
      <c r="L20" s="404"/>
      <c r="M20" s="405"/>
      <c r="N20" s="406"/>
      <c r="O20" s="406"/>
      <c r="P20" s="403"/>
      <c r="Q20" s="405"/>
      <c r="R20" s="406"/>
      <c r="S20" s="406"/>
      <c r="T20" s="403"/>
      <c r="U20" s="405"/>
      <c r="V20" s="406"/>
      <c r="W20" s="406"/>
      <c r="X20" s="403"/>
      <c r="Y20" s="405"/>
      <c r="Z20" s="406"/>
      <c r="AA20" s="406"/>
      <c r="AB20" s="403"/>
    </row>
    <row r="21" spans="3:28" x14ac:dyDescent="0.2">
      <c r="C21" s="22">
        <v>11</v>
      </c>
      <c r="D21" s="477" t="s">
        <v>59</v>
      </c>
      <c r="E21" s="20">
        <f t="shared" si="0"/>
        <v>75.481999999999999</v>
      </c>
      <c r="F21" s="23">
        <f t="shared" si="1"/>
        <v>75.481999999999999</v>
      </c>
      <c r="G21" s="23"/>
      <c r="H21" s="32"/>
      <c r="I21" s="408">
        <f t="shared" si="3"/>
        <v>75.481999999999999</v>
      </c>
      <c r="J21" s="406">
        <v>75.481999999999999</v>
      </c>
      <c r="K21" s="406"/>
      <c r="L21" s="404"/>
      <c r="M21" s="405"/>
      <c r="N21" s="406"/>
      <c r="O21" s="406"/>
      <c r="P21" s="403"/>
      <c r="Q21" s="405"/>
      <c r="R21" s="406"/>
      <c r="S21" s="406"/>
      <c r="T21" s="403"/>
      <c r="U21" s="405"/>
      <c r="V21" s="406"/>
      <c r="W21" s="406"/>
      <c r="X21" s="403"/>
      <c r="Y21" s="405"/>
      <c r="Z21" s="406"/>
      <c r="AA21" s="406"/>
      <c r="AB21" s="403"/>
    </row>
    <row r="22" spans="3:28" x14ac:dyDescent="0.2">
      <c r="C22" s="22">
        <v>12</v>
      </c>
      <c r="D22" s="477" t="s">
        <v>60</v>
      </c>
      <c r="E22" s="20">
        <f t="shared" si="0"/>
        <v>11.664999999999999</v>
      </c>
      <c r="F22" s="23">
        <f t="shared" si="1"/>
        <v>2.2570000000000001</v>
      </c>
      <c r="G22" s="23"/>
      <c r="H22" s="32">
        <f t="shared" si="1"/>
        <v>9.4079999999999995</v>
      </c>
      <c r="I22" s="408">
        <f t="shared" si="3"/>
        <v>11.664999999999999</v>
      </c>
      <c r="J22" s="406">
        <v>2.2570000000000001</v>
      </c>
      <c r="K22" s="406"/>
      <c r="L22" s="404">
        <v>9.4079999999999995</v>
      </c>
      <c r="M22" s="405"/>
      <c r="N22" s="406"/>
      <c r="O22" s="406"/>
      <c r="P22" s="403"/>
      <c r="Q22" s="405"/>
      <c r="R22" s="406"/>
      <c r="S22" s="406"/>
      <c r="T22" s="403"/>
      <c r="U22" s="405"/>
      <c r="V22" s="406"/>
      <c r="W22" s="406"/>
      <c r="X22" s="403"/>
      <c r="Y22" s="405"/>
      <c r="Z22" s="406"/>
      <c r="AA22" s="406"/>
      <c r="AB22" s="403"/>
    </row>
    <row r="23" spans="3:28" x14ac:dyDescent="0.2">
      <c r="C23" s="499">
        <v>13</v>
      </c>
      <c r="D23" s="477" t="s">
        <v>61</v>
      </c>
      <c r="E23" s="20">
        <f t="shared" si="0"/>
        <v>134.38800000000001</v>
      </c>
      <c r="F23" s="23">
        <f t="shared" si="1"/>
        <v>134.38800000000001</v>
      </c>
      <c r="G23" s="23"/>
      <c r="H23" s="32"/>
      <c r="I23" s="408">
        <f t="shared" si="3"/>
        <v>134.38800000000001</v>
      </c>
      <c r="J23" s="406">
        <v>134.38800000000001</v>
      </c>
      <c r="K23" s="406"/>
      <c r="L23" s="404"/>
      <c r="M23" s="405"/>
      <c r="N23" s="406"/>
      <c r="O23" s="406"/>
      <c r="P23" s="403"/>
      <c r="Q23" s="405"/>
      <c r="R23" s="406"/>
      <c r="S23" s="406"/>
      <c r="T23" s="403"/>
      <c r="U23" s="405"/>
      <c r="V23" s="406"/>
      <c r="W23" s="406"/>
      <c r="X23" s="403"/>
      <c r="Y23" s="405"/>
      <c r="Z23" s="406"/>
      <c r="AA23" s="406"/>
      <c r="AB23" s="403"/>
    </row>
    <row r="24" spans="3:28" x14ac:dyDescent="0.2">
      <c r="C24" s="499">
        <v>14</v>
      </c>
      <c r="D24" s="477" t="s">
        <v>2</v>
      </c>
      <c r="E24" s="20">
        <f t="shared" si="0"/>
        <v>407.73899999999998</v>
      </c>
      <c r="F24" s="23">
        <f t="shared" si="1"/>
        <v>407.73899999999998</v>
      </c>
      <c r="G24" s="23"/>
      <c r="H24" s="32"/>
      <c r="I24" s="408"/>
      <c r="J24" s="406"/>
      <c r="K24" s="406"/>
      <c r="L24" s="404"/>
      <c r="M24" s="405">
        <f>N24+P24</f>
        <v>407.73899999999998</v>
      </c>
      <c r="N24" s="406">
        <v>407.73899999999998</v>
      </c>
      <c r="O24" s="406"/>
      <c r="P24" s="403"/>
      <c r="Q24" s="405"/>
      <c r="R24" s="406"/>
      <c r="S24" s="406"/>
      <c r="T24" s="403"/>
      <c r="U24" s="405"/>
      <c r="V24" s="406"/>
      <c r="W24" s="406"/>
      <c r="X24" s="403"/>
      <c r="Y24" s="405"/>
      <c r="Z24" s="406"/>
      <c r="AA24" s="406"/>
      <c r="AB24" s="403"/>
    </row>
    <row r="25" spans="3:28" x14ac:dyDescent="0.2">
      <c r="C25" s="499">
        <v>15</v>
      </c>
      <c r="D25" s="477" t="s">
        <v>62</v>
      </c>
      <c r="E25" s="20">
        <f t="shared" si="0"/>
        <v>3.7530000000000001</v>
      </c>
      <c r="F25" s="23">
        <f t="shared" si="1"/>
        <v>3.7530000000000001</v>
      </c>
      <c r="G25" s="23"/>
      <c r="H25" s="32"/>
      <c r="I25" s="408"/>
      <c r="J25" s="406"/>
      <c r="K25" s="406"/>
      <c r="L25" s="404"/>
      <c r="M25" s="405">
        <f>N25+P25</f>
        <v>3.7530000000000001</v>
      </c>
      <c r="N25" s="406">
        <v>3.7530000000000001</v>
      </c>
      <c r="O25" s="406"/>
      <c r="P25" s="403"/>
      <c r="Q25" s="405"/>
      <c r="R25" s="406"/>
      <c r="S25" s="406"/>
      <c r="T25" s="403"/>
      <c r="U25" s="405"/>
      <c r="V25" s="406"/>
      <c r="W25" s="406"/>
      <c r="X25" s="403"/>
      <c r="Y25" s="405"/>
      <c r="Z25" s="406"/>
      <c r="AA25" s="406"/>
      <c r="AB25" s="403"/>
    </row>
    <row r="26" spans="3:28" ht="25.5" x14ac:dyDescent="0.2">
      <c r="C26" s="499">
        <v>16</v>
      </c>
      <c r="D26" s="478" t="s">
        <v>244</v>
      </c>
      <c r="E26" s="20">
        <f t="shared" si="0"/>
        <v>3.65</v>
      </c>
      <c r="F26" s="23">
        <f t="shared" ref="F26:F35" si="4">J26+N26+R26+V26+Z26</f>
        <v>3.65</v>
      </c>
      <c r="G26" s="23"/>
      <c r="H26" s="32"/>
      <c r="I26" s="408">
        <f>J26+L26</f>
        <v>3.65</v>
      </c>
      <c r="J26" s="406">
        <v>3.65</v>
      </c>
      <c r="K26" s="406"/>
      <c r="L26" s="404"/>
      <c r="M26" s="405"/>
      <c r="N26" s="406"/>
      <c r="O26" s="406"/>
      <c r="P26" s="403"/>
      <c r="Q26" s="405"/>
      <c r="R26" s="406"/>
      <c r="S26" s="406"/>
      <c r="T26" s="403"/>
      <c r="U26" s="405"/>
      <c r="V26" s="406"/>
      <c r="W26" s="406"/>
      <c r="X26" s="403"/>
      <c r="Y26" s="405"/>
      <c r="Z26" s="406"/>
      <c r="AA26" s="406"/>
      <c r="AB26" s="403"/>
    </row>
    <row r="27" spans="3:28" x14ac:dyDescent="0.2">
      <c r="C27" s="499">
        <v>17</v>
      </c>
      <c r="D27" s="477" t="s">
        <v>63</v>
      </c>
      <c r="E27" s="20">
        <f t="shared" si="0"/>
        <v>483.19</v>
      </c>
      <c r="F27" s="23">
        <f t="shared" si="4"/>
        <v>483.19</v>
      </c>
      <c r="G27" s="23"/>
      <c r="H27" s="32"/>
      <c r="I27" s="408"/>
      <c r="J27" s="406"/>
      <c r="K27" s="406"/>
      <c r="L27" s="404"/>
      <c r="M27" s="405">
        <f>N27+P27</f>
        <v>483.19</v>
      </c>
      <c r="N27" s="406">
        <v>483.19</v>
      </c>
      <c r="O27" s="406"/>
      <c r="P27" s="403"/>
      <c r="Q27" s="405"/>
      <c r="R27" s="406"/>
      <c r="S27" s="406"/>
      <c r="T27" s="403"/>
      <c r="U27" s="405"/>
      <c r="V27" s="406"/>
      <c r="W27" s="406"/>
      <c r="X27" s="403"/>
      <c r="Y27" s="405"/>
      <c r="Z27" s="406"/>
      <c r="AA27" s="406"/>
      <c r="AB27" s="403"/>
    </row>
    <row r="28" spans="3:28" x14ac:dyDescent="0.2">
      <c r="C28" s="499">
        <v>18</v>
      </c>
      <c r="D28" s="477" t="s">
        <v>64</v>
      </c>
      <c r="E28" s="20">
        <f t="shared" si="0"/>
        <v>314.77499999999998</v>
      </c>
      <c r="F28" s="23">
        <f t="shared" si="4"/>
        <v>314.77499999999998</v>
      </c>
      <c r="G28" s="23"/>
      <c r="H28" s="32"/>
      <c r="I28" s="408">
        <f>J28+L28</f>
        <v>314.77499999999998</v>
      </c>
      <c r="J28" s="406">
        <v>314.77499999999998</v>
      </c>
      <c r="K28" s="406"/>
      <c r="L28" s="404"/>
      <c r="M28" s="405"/>
      <c r="N28" s="406"/>
      <c r="O28" s="406"/>
      <c r="P28" s="403"/>
      <c r="Q28" s="405"/>
      <c r="R28" s="406"/>
      <c r="S28" s="406"/>
      <c r="T28" s="403"/>
      <c r="U28" s="405"/>
      <c r="V28" s="406"/>
      <c r="W28" s="406"/>
      <c r="X28" s="403"/>
      <c r="Y28" s="405"/>
      <c r="Z28" s="406"/>
      <c r="AA28" s="406"/>
      <c r="AB28" s="403"/>
    </row>
    <row r="29" spans="3:28" ht="25.5" x14ac:dyDescent="0.2">
      <c r="C29" s="499">
        <v>19</v>
      </c>
      <c r="D29" s="479" t="s">
        <v>65</v>
      </c>
      <c r="E29" s="20">
        <f t="shared" si="0"/>
        <v>19.423999999999999</v>
      </c>
      <c r="F29" s="23">
        <f t="shared" si="4"/>
        <v>19.423999999999999</v>
      </c>
      <c r="G29" s="23"/>
      <c r="H29" s="32"/>
      <c r="I29" s="408">
        <f>J29+L29</f>
        <v>19.423999999999999</v>
      </c>
      <c r="J29" s="406">
        <v>19.423999999999999</v>
      </c>
      <c r="K29" s="406"/>
      <c r="L29" s="404"/>
      <c r="M29" s="405"/>
      <c r="N29" s="406"/>
      <c r="O29" s="406"/>
      <c r="P29" s="403"/>
      <c r="Q29" s="405"/>
      <c r="R29" s="406"/>
      <c r="S29" s="406"/>
      <c r="T29" s="403"/>
      <c r="U29" s="405"/>
      <c r="V29" s="406"/>
      <c r="W29" s="406"/>
      <c r="X29" s="403"/>
      <c r="Y29" s="405"/>
      <c r="Z29" s="406"/>
      <c r="AA29" s="406"/>
      <c r="AB29" s="403"/>
    </row>
    <row r="30" spans="3:28" ht="25.5" x14ac:dyDescent="0.2">
      <c r="C30" s="499">
        <v>20</v>
      </c>
      <c r="D30" s="480" t="s">
        <v>275</v>
      </c>
      <c r="E30" s="20">
        <f t="shared" si="0"/>
        <v>22.123999999999999</v>
      </c>
      <c r="F30" s="23">
        <f t="shared" si="4"/>
        <v>22.123999999999999</v>
      </c>
      <c r="G30" s="23"/>
      <c r="H30" s="32"/>
      <c r="I30" s="408">
        <f t="shared" ref="I30:I53" si="5">J30+L30</f>
        <v>22.123999999999999</v>
      </c>
      <c r="J30" s="406">
        <v>22.123999999999999</v>
      </c>
      <c r="K30" s="406"/>
      <c r="L30" s="404"/>
      <c r="M30" s="405"/>
      <c r="N30" s="406"/>
      <c r="O30" s="406"/>
      <c r="P30" s="403"/>
      <c r="Q30" s="405"/>
      <c r="R30" s="406"/>
      <c r="S30" s="406"/>
      <c r="T30" s="403"/>
      <c r="U30" s="405"/>
      <c r="V30" s="406"/>
      <c r="W30" s="406"/>
      <c r="X30" s="403"/>
      <c r="Y30" s="405"/>
      <c r="Z30" s="406"/>
      <c r="AA30" s="406"/>
      <c r="AB30" s="403"/>
    </row>
    <row r="31" spans="3:28" x14ac:dyDescent="0.2">
      <c r="C31" s="499">
        <v>21</v>
      </c>
      <c r="D31" s="481" t="s">
        <v>219</v>
      </c>
      <c r="E31" s="20">
        <f t="shared" si="0"/>
        <v>9.3190000000000008</v>
      </c>
      <c r="F31" s="23">
        <f t="shared" si="4"/>
        <v>9.3190000000000008</v>
      </c>
      <c r="G31" s="23"/>
      <c r="H31" s="32"/>
      <c r="I31" s="408">
        <f t="shared" si="5"/>
        <v>9.3190000000000008</v>
      </c>
      <c r="J31" s="406">
        <v>9.3190000000000008</v>
      </c>
      <c r="K31" s="406"/>
      <c r="L31" s="404"/>
      <c r="M31" s="405"/>
      <c r="N31" s="406"/>
      <c r="O31" s="406"/>
      <c r="P31" s="403"/>
      <c r="Q31" s="405"/>
      <c r="R31" s="406"/>
      <c r="S31" s="406"/>
      <c r="T31" s="403"/>
      <c r="U31" s="405"/>
      <c r="V31" s="406"/>
      <c r="W31" s="406"/>
      <c r="X31" s="403"/>
      <c r="Y31" s="405"/>
      <c r="Z31" s="406"/>
      <c r="AA31" s="406"/>
      <c r="AB31" s="403"/>
    </row>
    <row r="32" spans="3:28" x14ac:dyDescent="0.2">
      <c r="C32" s="499">
        <v>22</v>
      </c>
      <c r="D32" s="481" t="s">
        <v>229</v>
      </c>
      <c r="E32" s="20">
        <f t="shared" si="0"/>
        <v>35</v>
      </c>
      <c r="F32" s="23">
        <f t="shared" si="4"/>
        <v>35</v>
      </c>
      <c r="G32" s="23"/>
      <c r="H32" s="32"/>
      <c r="I32" s="408">
        <f t="shared" si="5"/>
        <v>35</v>
      </c>
      <c r="J32" s="406">
        <v>35</v>
      </c>
      <c r="K32" s="406"/>
      <c r="L32" s="404"/>
      <c r="M32" s="405"/>
      <c r="N32" s="406"/>
      <c r="O32" s="406"/>
      <c r="P32" s="403"/>
      <c r="Q32" s="405"/>
      <c r="R32" s="406"/>
      <c r="S32" s="406"/>
      <c r="T32" s="403"/>
      <c r="U32" s="405"/>
      <c r="V32" s="406"/>
      <c r="W32" s="406"/>
      <c r="X32" s="403"/>
      <c r="Y32" s="405"/>
      <c r="Z32" s="406"/>
      <c r="AA32" s="406"/>
      <c r="AB32" s="403"/>
    </row>
    <row r="33" spans="3:28" s="183" customFormat="1" ht="24.75" customHeight="1" x14ac:dyDescent="0.2">
      <c r="C33" s="499">
        <v>23</v>
      </c>
      <c r="D33" s="479" t="s">
        <v>230</v>
      </c>
      <c r="E33" s="20">
        <f t="shared" si="0"/>
        <v>3.069</v>
      </c>
      <c r="F33" s="23">
        <f t="shared" si="4"/>
        <v>3.069</v>
      </c>
      <c r="G33" s="23"/>
      <c r="H33" s="32"/>
      <c r="I33" s="410">
        <f t="shared" si="5"/>
        <v>3.069</v>
      </c>
      <c r="J33" s="411">
        <v>3.069</v>
      </c>
      <c r="K33" s="411"/>
      <c r="L33" s="414"/>
      <c r="M33" s="412"/>
      <c r="N33" s="411"/>
      <c r="O33" s="411"/>
      <c r="P33" s="413"/>
      <c r="Q33" s="412"/>
      <c r="R33" s="411"/>
      <c r="S33" s="411"/>
      <c r="T33" s="413"/>
      <c r="U33" s="412"/>
      <c r="V33" s="411"/>
      <c r="W33" s="411"/>
      <c r="X33" s="413"/>
      <c r="Y33" s="412"/>
      <c r="Z33" s="411"/>
      <c r="AA33" s="411"/>
      <c r="AB33" s="413"/>
    </row>
    <row r="34" spans="3:28" s="183" customFormat="1" ht="25.5" customHeight="1" x14ac:dyDescent="0.2">
      <c r="C34" s="499">
        <v>24</v>
      </c>
      <c r="D34" s="478" t="s">
        <v>294</v>
      </c>
      <c r="E34" s="20">
        <f t="shared" si="0"/>
        <v>146.26500000000001</v>
      </c>
      <c r="F34" s="23">
        <f t="shared" si="4"/>
        <v>146.26500000000001</v>
      </c>
      <c r="G34" s="23"/>
      <c r="H34" s="32"/>
      <c r="I34" s="415">
        <f t="shared" si="5"/>
        <v>35.365000000000002</v>
      </c>
      <c r="J34" s="409">
        <v>35.365000000000002</v>
      </c>
      <c r="K34" s="409"/>
      <c r="L34" s="461"/>
      <c r="M34" s="464">
        <f>N34+P34</f>
        <v>110.9</v>
      </c>
      <c r="N34" s="409">
        <v>110.9</v>
      </c>
      <c r="O34" s="409">
        <v>4.2389999999999999</v>
      </c>
      <c r="P34" s="413"/>
      <c r="Q34" s="412"/>
      <c r="R34" s="411"/>
      <c r="S34" s="411"/>
      <c r="T34" s="413"/>
      <c r="U34" s="412"/>
      <c r="V34" s="411"/>
      <c r="W34" s="411"/>
      <c r="X34" s="413"/>
      <c r="Y34" s="412"/>
      <c r="Z34" s="411"/>
      <c r="AA34" s="411"/>
      <c r="AB34" s="413"/>
    </row>
    <row r="35" spans="3:28" s="183" customFormat="1" ht="12.75" customHeight="1" x14ac:dyDescent="0.2">
      <c r="C35" s="499">
        <v>25</v>
      </c>
      <c r="D35" s="478" t="s">
        <v>272</v>
      </c>
      <c r="E35" s="20">
        <f t="shared" si="0"/>
        <v>1.105</v>
      </c>
      <c r="F35" s="23">
        <f t="shared" si="4"/>
        <v>1.105</v>
      </c>
      <c r="G35" s="23"/>
      <c r="H35" s="32"/>
      <c r="I35" s="410">
        <f t="shared" si="5"/>
        <v>1.105</v>
      </c>
      <c r="J35" s="411">
        <v>1.105</v>
      </c>
      <c r="K35" s="411"/>
      <c r="L35" s="414"/>
      <c r="M35" s="412"/>
      <c r="N35" s="411"/>
      <c r="O35" s="411"/>
      <c r="P35" s="413"/>
      <c r="Q35" s="412"/>
      <c r="R35" s="411"/>
      <c r="S35" s="411"/>
      <c r="T35" s="413"/>
      <c r="U35" s="412"/>
      <c r="V35" s="411"/>
      <c r="W35" s="411"/>
      <c r="X35" s="413"/>
      <c r="Y35" s="412"/>
      <c r="Z35" s="411"/>
      <c r="AA35" s="411"/>
      <c r="AB35" s="413"/>
    </row>
    <row r="36" spans="3:28" s="183" customFormat="1" ht="12.75" customHeight="1" x14ac:dyDescent="0.2">
      <c r="C36" s="499">
        <v>26</v>
      </c>
      <c r="D36" s="436" t="s">
        <v>321</v>
      </c>
      <c r="E36" s="20">
        <f t="shared" si="0"/>
        <v>24</v>
      </c>
      <c r="F36" s="23"/>
      <c r="G36" s="23"/>
      <c r="H36" s="32">
        <f>L36+P36+T36+X36+AB36</f>
        <v>24</v>
      </c>
      <c r="I36" s="453">
        <f t="shared" si="5"/>
        <v>24</v>
      </c>
      <c r="J36" s="218"/>
      <c r="K36" s="218"/>
      <c r="L36" s="219">
        <v>24</v>
      </c>
      <c r="M36" s="261"/>
      <c r="N36" s="218"/>
      <c r="O36" s="218"/>
      <c r="P36" s="262"/>
      <c r="Q36" s="261"/>
      <c r="R36" s="411"/>
      <c r="S36" s="411"/>
      <c r="T36" s="413"/>
      <c r="U36" s="412"/>
      <c r="V36" s="411"/>
      <c r="W36" s="411"/>
      <c r="X36" s="413"/>
      <c r="Y36" s="412"/>
      <c r="Z36" s="411"/>
      <c r="AA36" s="411"/>
      <c r="AB36" s="413"/>
    </row>
    <row r="37" spans="3:28" s="183" customFormat="1" ht="12.75" customHeight="1" x14ac:dyDescent="0.2">
      <c r="C37" s="499">
        <v>27</v>
      </c>
      <c r="D37" s="478" t="s">
        <v>322</v>
      </c>
      <c r="E37" s="20">
        <f t="shared" si="0"/>
        <v>100.111</v>
      </c>
      <c r="F37" s="23">
        <f t="shared" ref="F37:F52" si="6">J37+N37+R37+V37+Z37</f>
        <v>100.111</v>
      </c>
      <c r="G37" s="23"/>
      <c r="H37" s="32"/>
      <c r="I37" s="453"/>
      <c r="J37" s="218"/>
      <c r="K37" s="218"/>
      <c r="L37" s="219"/>
      <c r="M37" s="261">
        <f t="shared" ref="M37:M44" si="7">N37+P37</f>
        <v>100.111</v>
      </c>
      <c r="N37" s="218">
        <v>100.111</v>
      </c>
      <c r="O37" s="218"/>
      <c r="P37" s="262"/>
      <c r="Q37" s="261"/>
      <c r="R37" s="411"/>
      <c r="S37" s="411"/>
      <c r="T37" s="413"/>
      <c r="U37" s="412"/>
      <c r="V37" s="411"/>
      <c r="W37" s="411"/>
      <c r="X37" s="413"/>
      <c r="Y37" s="412"/>
      <c r="Z37" s="411"/>
      <c r="AA37" s="411"/>
      <c r="AB37" s="413"/>
    </row>
    <row r="38" spans="3:28" s="183" customFormat="1" ht="12.75" customHeight="1" x14ac:dyDescent="0.2">
      <c r="C38" s="499">
        <v>28</v>
      </c>
      <c r="D38" s="478" t="s">
        <v>323</v>
      </c>
      <c r="E38" s="20">
        <f t="shared" si="0"/>
        <v>41.521999999999998</v>
      </c>
      <c r="F38" s="23">
        <f t="shared" si="6"/>
        <v>41.521999999999998</v>
      </c>
      <c r="G38" s="23"/>
      <c r="H38" s="32"/>
      <c r="I38" s="453"/>
      <c r="J38" s="218"/>
      <c r="K38" s="218"/>
      <c r="L38" s="219"/>
      <c r="M38" s="261">
        <f t="shared" si="7"/>
        <v>41.521999999999998</v>
      </c>
      <c r="N38" s="218">
        <v>41.521999999999998</v>
      </c>
      <c r="O38" s="218"/>
      <c r="P38" s="262"/>
      <c r="Q38" s="261"/>
      <c r="R38" s="411"/>
      <c r="S38" s="411"/>
      <c r="T38" s="413"/>
      <c r="U38" s="412"/>
      <c r="V38" s="411"/>
      <c r="W38" s="411"/>
      <c r="X38" s="413"/>
      <c r="Y38" s="412"/>
      <c r="Z38" s="411"/>
      <c r="AA38" s="411"/>
      <c r="AB38" s="413"/>
    </row>
    <row r="39" spans="3:28" s="183" customFormat="1" ht="12.75" customHeight="1" x14ac:dyDescent="0.2">
      <c r="C39" s="499">
        <v>29</v>
      </c>
      <c r="D39" s="478" t="s">
        <v>324</v>
      </c>
      <c r="E39" s="20">
        <f t="shared" si="0"/>
        <v>64.355000000000004</v>
      </c>
      <c r="F39" s="23">
        <f t="shared" si="6"/>
        <v>64.355000000000004</v>
      </c>
      <c r="G39" s="23"/>
      <c r="H39" s="32"/>
      <c r="I39" s="453"/>
      <c r="J39" s="218"/>
      <c r="K39" s="218"/>
      <c r="L39" s="219"/>
      <c r="M39" s="261">
        <f t="shared" si="7"/>
        <v>64.355000000000004</v>
      </c>
      <c r="N39" s="218">
        <v>64.355000000000004</v>
      </c>
      <c r="O39" s="218"/>
      <c r="P39" s="262"/>
      <c r="Q39" s="261"/>
      <c r="R39" s="411"/>
      <c r="S39" s="411"/>
      <c r="T39" s="413"/>
      <c r="U39" s="412"/>
      <c r="V39" s="411"/>
      <c r="W39" s="411"/>
      <c r="X39" s="413"/>
      <c r="Y39" s="412"/>
      <c r="Z39" s="411"/>
      <c r="AA39" s="411"/>
      <c r="AB39" s="413"/>
    </row>
    <row r="40" spans="3:28" s="183" customFormat="1" ht="12.75" customHeight="1" x14ac:dyDescent="0.2">
      <c r="C40" s="499">
        <v>30</v>
      </c>
      <c r="D40" s="478" t="s">
        <v>325</v>
      </c>
      <c r="E40" s="20">
        <f t="shared" si="0"/>
        <v>84.682000000000002</v>
      </c>
      <c r="F40" s="23">
        <f t="shared" si="6"/>
        <v>84.682000000000002</v>
      </c>
      <c r="G40" s="23"/>
      <c r="H40" s="32"/>
      <c r="I40" s="453"/>
      <c r="J40" s="218"/>
      <c r="K40" s="218"/>
      <c r="L40" s="219"/>
      <c r="M40" s="261">
        <f t="shared" si="7"/>
        <v>84.682000000000002</v>
      </c>
      <c r="N40" s="218">
        <v>84.682000000000002</v>
      </c>
      <c r="O40" s="218"/>
      <c r="P40" s="262"/>
      <c r="Q40" s="261"/>
      <c r="R40" s="411"/>
      <c r="S40" s="411"/>
      <c r="T40" s="413"/>
      <c r="U40" s="412"/>
      <c r="V40" s="411"/>
      <c r="W40" s="411"/>
      <c r="X40" s="413"/>
      <c r="Y40" s="412"/>
      <c r="Z40" s="411"/>
      <c r="AA40" s="411"/>
      <c r="AB40" s="413"/>
    </row>
    <row r="41" spans="3:28" s="183" customFormat="1" ht="12.75" customHeight="1" x14ac:dyDescent="0.2">
      <c r="C41" s="499">
        <v>31</v>
      </c>
      <c r="D41" s="478" t="s">
        <v>326</v>
      </c>
      <c r="E41" s="20">
        <f t="shared" si="0"/>
        <v>70.225999999999999</v>
      </c>
      <c r="F41" s="23">
        <f t="shared" si="6"/>
        <v>70.225999999999999</v>
      </c>
      <c r="G41" s="23"/>
      <c r="H41" s="32"/>
      <c r="I41" s="453"/>
      <c r="J41" s="218"/>
      <c r="K41" s="218"/>
      <c r="L41" s="219"/>
      <c r="M41" s="261">
        <f t="shared" si="7"/>
        <v>70.225999999999999</v>
      </c>
      <c r="N41" s="218">
        <v>70.225999999999999</v>
      </c>
      <c r="O41" s="218"/>
      <c r="P41" s="262"/>
      <c r="Q41" s="261"/>
      <c r="R41" s="411"/>
      <c r="S41" s="411"/>
      <c r="T41" s="413"/>
      <c r="U41" s="412"/>
      <c r="V41" s="411"/>
      <c r="W41" s="411"/>
      <c r="X41" s="413"/>
      <c r="Y41" s="412"/>
      <c r="Z41" s="411"/>
      <c r="AA41" s="411"/>
      <c r="AB41" s="413"/>
    </row>
    <row r="42" spans="3:28" s="183" customFormat="1" ht="12.75" customHeight="1" x14ac:dyDescent="0.2">
      <c r="C42" s="499">
        <v>32</v>
      </c>
      <c r="D42" s="478" t="s">
        <v>327</v>
      </c>
      <c r="E42" s="20">
        <f t="shared" si="0"/>
        <v>5.468</v>
      </c>
      <c r="F42" s="23">
        <f t="shared" si="6"/>
        <v>5.468</v>
      </c>
      <c r="G42" s="23"/>
      <c r="H42" s="32"/>
      <c r="I42" s="453"/>
      <c r="J42" s="218"/>
      <c r="K42" s="218"/>
      <c r="L42" s="219"/>
      <c r="M42" s="261">
        <f t="shared" si="7"/>
        <v>5.468</v>
      </c>
      <c r="N42" s="218">
        <v>5.468</v>
      </c>
      <c r="O42" s="218"/>
      <c r="P42" s="262"/>
      <c r="Q42" s="261"/>
      <c r="R42" s="411"/>
      <c r="S42" s="411"/>
      <c r="T42" s="413"/>
      <c r="U42" s="412"/>
      <c r="V42" s="411"/>
      <c r="W42" s="411"/>
      <c r="X42" s="413"/>
      <c r="Y42" s="412"/>
      <c r="Z42" s="411"/>
      <c r="AA42" s="411"/>
      <c r="AB42" s="413"/>
    </row>
    <row r="43" spans="3:28" s="183" customFormat="1" ht="12.75" customHeight="1" x14ac:dyDescent="0.2">
      <c r="C43" s="499">
        <v>33</v>
      </c>
      <c r="D43" s="478" t="s">
        <v>328</v>
      </c>
      <c r="E43" s="20">
        <f t="shared" ref="E43:E74" si="8">I43+M43+Q43+U43+Y43</f>
        <v>50.402999999999999</v>
      </c>
      <c r="F43" s="23">
        <f t="shared" si="6"/>
        <v>50.402999999999999</v>
      </c>
      <c r="G43" s="23"/>
      <c r="H43" s="32"/>
      <c r="I43" s="453"/>
      <c r="J43" s="218"/>
      <c r="K43" s="218"/>
      <c r="L43" s="219"/>
      <c r="M43" s="261">
        <f t="shared" si="7"/>
        <v>50.402999999999999</v>
      </c>
      <c r="N43" s="218">
        <v>50.402999999999999</v>
      </c>
      <c r="O43" s="218"/>
      <c r="P43" s="262"/>
      <c r="Q43" s="261"/>
      <c r="R43" s="411"/>
      <c r="S43" s="411"/>
      <c r="T43" s="413"/>
      <c r="U43" s="412"/>
      <c r="V43" s="411"/>
      <c r="W43" s="411"/>
      <c r="X43" s="413"/>
      <c r="Y43" s="412"/>
      <c r="Z43" s="411"/>
      <c r="AA43" s="411"/>
      <c r="AB43" s="413"/>
    </row>
    <row r="44" spans="3:28" s="183" customFormat="1" ht="12.75" customHeight="1" x14ac:dyDescent="0.2">
      <c r="C44" s="499">
        <v>34</v>
      </c>
      <c r="D44" s="478" t="s">
        <v>329</v>
      </c>
      <c r="E44" s="20">
        <f t="shared" si="8"/>
        <v>4.8000000000000001E-2</v>
      </c>
      <c r="F44" s="23">
        <f t="shared" si="6"/>
        <v>4.8000000000000001E-2</v>
      </c>
      <c r="G44" s="23"/>
      <c r="H44" s="32"/>
      <c r="I44" s="453"/>
      <c r="J44" s="218"/>
      <c r="K44" s="218"/>
      <c r="L44" s="219"/>
      <c r="M44" s="261">
        <f t="shared" si="7"/>
        <v>4.8000000000000001E-2</v>
      </c>
      <c r="N44" s="218">
        <v>4.8000000000000001E-2</v>
      </c>
      <c r="O44" s="218"/>
      <c r="P44" s="262"/>
      <c r="Q44" s="261"/>
      <c r="R44" s="411"/>
      <c r="S44" s="411"/>
      <c r="T44" s="413"/>
      <c r="U44" s="412"/>
      <c r="V44" s="411"/>
      <c r="W44" s="411"/>
      <c r="X44" s="413"/>
      <c r="Y44" s="412"/>
      <c r="Z44" s="411"/>
      <c r="AA44" s="411"/>
      <c r="AB44" s="413"/>
    </row>
    <row r="45" spans="3:28" x14ac:dyDescent="0.2">
      <c r="C45" s="499">
        <v>35</v>
      </c>
      <c r="D45" s="36" t="s">
        <v>233</v>
      </c>
      <c r="E45" s="29">
        <f t="shared" si="8"/>
        <v>612.91300000000012</v>
      </c>
      <c r="F45" s="27">
        <f t="shared" si="6"/>
        <v>521.04000000000008</v>
      </c>
      <c r="G45" s="27"/>
      <c r="H45" s="30">
        <f>L45+P45+T45+X45+AB45</f>
        <v>91.87299999999999</v>
      </c>
      <c r="I45" s="188">
        <f t="shared" si="5"/>
        <v>515.33300000000008</v>
      </c>
      <c r="J45" s="190">
        <f>SUM(J46:J54)</f>
        <v>513.73300000000006</v>
      </c>
      <c r="K45" s="190"/>
      <c r="L45" s="417">
        <f>SUM(L46:L54)</f>
        <v>1.6</v>
      </c>
      <c r="M45" s="40">
        <f>SUM(M46:M54)</f>
        <v>90.272999999999996</v>
      </c>
      <c r="N45" s="190"/>
      <c r="O45" s="190"/>
      <c r="P45" s="12">
        <f>SUM(P46:P54)</f>
        <v>90.272999999999996</v>
      </c>
      <c r="Q45" s="40"/>
      <c r="R45" s="190"/>
      <c r="S45" s="190"/>
      <c r="T45" s="12"/>
      <c r="U45" s="40">
        <f>SUM(U46:U52)</f>
        <v>7.3070000000000004</v>
      </c>
      <c r="V45" s="190">
        <f>SUM(V46:V52)</f>
        <v>7.3070000000000004</v>
      </c>
      <c r="W45" s="190"/>
      <c r="X45" s="12"/>
      <c r="Y45" s="40"/>
      <c r="Z45" s="190"/>
      <c r="AA45" s="190"/>
      <c r="AB45" s="12"/>
    </row>
    <row r="46" spans="3:28" x14ac:dyDescent="0.2">
      <c r="C46" s="499">
        <v>36</v>
      </c>
      <c r="D46" s="477" t="s">
        <v>69</v>
      </c>
      <c r="E46" s="20">
        <f t="shared" si="8"/>
        <v>14.821</v>
      </c>
      <c r="F46" s="23">
        <f t="shared" si="6"/>
        <v>14.821</v>
      </c>
      <c r="G46" s="23"/>
      <c r="H46" s="32"/>
      <c r="I46" s="387">
        <f t="shared" si="5"/>
        <v>14.821</v>
      </c>
      <c r="J46" s="394">
        <v>14.821</v>
      </c>
      <c r="K46" s="394"/>
      <c r="L46" s="396"/>
      <c r="M46" s="389"/>
      <c r="N46" s="394"/>
      <c r="O46" s="394"/>
      <c r="P46" s="397"/>
      <c r="Q46" s="389"/>
      <c r="R46" s="394"/>
      <c r="S46" s="394"/>
      <c r="T46" s="397"/>
      <c r="U46" s="389"/>
      <c r="V46" s="394"/>
      <c r="W46" s="394"/>
      <c r="X46" s="397"/>
      <c r="Y46" s="389"/>
      <c r="Z46" s="394"/>
      <c r="AA46" s="394"/>
      <c r="AB46" s="397"/>
    </row>
    <row r="47" spans="3:28" ht="12.75" customHeight="1" x14ac:dyDescent="0.2">
      <c r="C47" s="499">
        <v>37</v>
      </c>
      <c r="D47" s="477" t="s">
        <v>70</v>
      </c>
      <c r="E47" s="20">
        <f t="shared" si="8"/>
        <v>37.130000000000003</v>
      </c>
      <c r="F47" s="23">
        <f t="shared" si="6"/>
        <v>37.130000000000003</v>
      </c>
      <c r="G47" s="23"/>
      <c r="H47" s="32"/>
      <c r="I47" s="387">
        <f t="shared" si="5"/>
        <v>37.130000000000003</v>
      </c>
      <c r="J47" s="394">
        <v>37.130000000000003</v>
      </c>
      <c r="K47" s="394"/>
      <c r="L47" s="396"/>
      <c r="M47" s="389"/>
      <c r="N47" s="394"/>
      <c r="O47" s="394"/>
      <c r="P47" s="397"/>
      <c r="Q47" s="389"/>
      <c r="R47" s="394"/>
      <c r="S47" s="394"/>
      <c r="T47" s="397"/>
      <c r="U47" s="389"/>
      <c r="V47" s="394"/>
      <c r="W47" s="394"/>
      <c r="X47" s="397"/>
      <c r="Y47" s="389"/>
      <c r="Z47" s="394"/>
      <c r="AA47" s="394"/>
      <c r="AB47" s="397"/>
    </row>
    <row r="48" spans="3:28" x14ac:dyDescent="0.2">
      <c r="C48" s="499">
        <v>38</v>
      </c>
      <c r="D48" s="482" t="s">
        <v>71</v>
      </c>
      <c r="E48" s="20">
        <f t="shared" si="8"/>
        <v>370.005</v>
      </c>
      <c r="F48" s="23">
        <f t="shared" si="6"/>
        <v>370.005</v>
      </c>
      <c r="G48" s="23"/>
      <c r="H48" s="32"/>
      <c r="I48" s="387">
        <f t="shared" si="5"/>
        <v>370.005</v>
      </c>
      <c r="J48" s="394">
        <v>370.005</v>
      </c>
      <c r="K48" s="394"/>
      <c r="L48" s="396"/>
      <c r="M48" s="389"/>
      <c r="N48" s="394"/>
      <c r="O48" s="394"/>
      <c r="P48" s="397"/>
      <c r="Q48" s="389"/>
      <c r="R48" s="394"/>
      <c r="S48" s="394"/>
      <c r="T48" s="397"/>
      <c r="U48" s="389"/>
      <c r="V48" s="394"/>
      <c r="W48" s="394"/>
      <c r="X48" s="397"/>
      <c r="Y48" s="389"/>
      <c r="Z48" s="394"/>
      <c r="AA48" s="394"/>
      <c r="AB48" s="397"/>
    </row>
    <row r="49" spans="3:28" x14ac:dyDescent="0.2">
      <c r="C49" s="499">
        <v>39</v>
      </c>
      <c r="D49" s="477" t="s">
        <v>72</v>
      </c>
      <c r="E49" s="20">
        <f t="shared" si="8"/>
        <v>3.3000000000000002E-2</v>
      </c>
      <c r="F49" s="23">
        <f t="shared" si="6"/>
        <v>3.3000000000000002E-2</v>
      </c>
      <c r="G49" s="23"/>
      <c r="H49" s="32"/>
      <c r="I49" s="387">
        <f t="shared" si="5"/>
        <v>3.3000000000000002E-2</v>
      </c>
      <c r="J49" s="394">
        <v>3.3000000000000002E-2</v>
      </c>
      <c r="K49" s="394"/>
      <c r="L49" s="396"/>
      <c r="M49" s="389"/>
      <c r="N49" s="394"/>
      <c r="O49" s="394"/>
      <c r="P49" s="397"/>
      <c r="Q49" s="389"/>
      <c r="R49" s="394"/>
      <c r="S49" s="394"/>
      <c r="T49" s="397"/>
      <c r="U49" s="389"/>
      <c r="V49" s="394"/>
      <c r="W49" s="394"/>
      <c r="X49" s="397"/>
      <c r="Y49" s="389"/>
      <c r="Z49" s="394"/>
      <c r="AA49" s="394"/>
      <c r="AB49" s="397"/>
    </row>
    <row r="50" spans="3:28" x14ac:dyDescent="0.2">
      <c r="C50" s="499">
        <v>40</v>
      </c>
      <c r="D50" s="477" t="s">
        <v>238</v>
      </c>
      <c r="E50" s="20">
        <f t="shared" si="8"/>
        <v>80</v>
      </c>
      <c r="F50" s="23">
        <f t="shared" si="6"/>
        <v>80</v>
      </c>
      <c r="G50" s="23"/>
      <c r="H50" s="32"/>
      <c r="I50" s="387">
        <f t="shared" si="5"/>
        <v>80</v>
      </c>
      <c r="J50" s="394">
        <v>80</v>
      </c>
      <c r="K50" s="394"/>
      <c r="L50" s="396"/>
      <c r="M50" s="389"/>
      <c r="N50" s="394"/>
      <c r="O50" s="394"/>
      <c r="P50" s="397"/>
      <c r="Q50" s="389"/>
      <c r="R50" s="394"/>
      <c r="S50" s="394"/>
      <c r="T50" s="397"/>
      <c r="U50" s="389"/>
      <c r="V50" s="394"/>
      <c r="W50" s="394"/>
      <c r="X50" s="397"/>
      <c r="Y50" s="389"/>
      <c r="Z50" s="394"/>
      <c r="AA50" s="394"/>
      <c r="AB50" s="397"/>
    </row>
    <row r="51" spans="3:28" x14ac:dyDescent="0.2">
      <c r="C51" s="499">
        <v>41</v>
      </c>
      <c r="D51" s="477" t="s">
        <v>231</v>
      </c>
      <c r="E51" s="20">
        <f t="shared" si="8"/>
        <v>11.744</v>
      </c>
      <c r="F51" s="23">
        <f t="shared" si="6"/>
        <v>11.744</v>
      </c>
      <c r="G51" s="23"/>
      <c r="H51" s="32"/>
      <c r="I51" s="387">
        <f t="shared" si="5"/>
        <v>11.744</v>
      </c>
      <c r="J51" s="394">
        <v>11.744</v>
      </c>
      <c r="K51" s="394"/>
      <c r="L51" s="396"/>
      <c r="M51" s="389"/>
      <c r="N51" s="394"/>
      <c r="O51" s="394"/>
      <c r="P51" s="397"/>
      <c r="Q51" s="389"/>
      <c r="R51" s="394"/>
      <c r="S51" s="394"/>
      <c r="T51" s="397"/>
      <c r="U51" s="389"/>
      <c r="V51" s="394"/>
      <c r="W51" s="394"/>
      <c r="X51" s="397"/>
      <c r="Y51" s="389"/>
      <c r="Z51" s="394"/>
      <c r="AA51" s="394"/>
      <c r="AB51" s="397"/>
    </row>
    <row r="52" spans="3:28" x14ac:dyDescent="0.2">
      <c r="C52" s="499">
        <v>42</v>
      </c>
      <c r="D52" s="477" t="s">
        <v>73</v>
      </c>
      <c r="E52" s="20">
        <f t="shared" si="8"/>
        <v>7.3070000000000004</v>
      </c>
      <c r="F52" s="23">
        <f t="shared" si="6"/>
        <v>7.3070000000000004</v>
      </c>
      <c r="G52" s="23"/>
      <c r="H52" s="32"/>
      <c r="I52" s="387"/>
      <c r="J52" s="394"/>
      <c r="K52" s="394"/>
      <c r="L52" s="396"/>
      <c r="M52" s="389"/>
      <c r="N52" s="394"/>
      <c r="O52" s="394"/>
      <c r="P52" s="397"/>
      <c r="Q52" s="389"/>
      <c r="R52" s="394"/>
      <c r="S52" s="394"/>
      <c r="T52" s="397"/>
      <c r="U52" s="389">
        <f>V52</f>
        <v>7.3070000000000004</v>
      </c>
      <c r="V52" s="394">
        <v>7.3070000000000004</v>
      </c>
      <c r="W52" s="394"/>
      <c r="X52" s="397"/>
      <c r="Y52" s="389"/>
      <c r="Z52" s="394"/>
      <c r="AA52" s="394"/>
      <c r="AB52" s="397"/>
    </row>
    <row r="53" spans="3:28" x14ac:dyDescent="0.2">
      <c r="C53" s="499">
        <v>43</v>
      </c>
      <c r="D53" s="477" t="s">
        <v>297</v>
      </c>
      <c r="E53" s="20">
        <f t="shared" si="8"/>
        <v>1.6</v>
      </c>
      <c r="F53" s="23"/>
      <c r="G53" s="23"/>
      <c r="H53" s="32">
        <f t="shared" ref="H53:H58" si="9">L53+P53+T53+X53+AB53</f>
        <v>1.6</v>
      </c>
      <c r="I53" s="387">
        <f t="shared" si="5"/>
        <v>1.6</v>
      </c>
      <c r="J53" s="394"/>
      <c r="K53" s="394"/>
      <c r="L53" s="396">
        <v>1.6</v>
      </c>
      <c r="M53" s="465"/>
      <c r="N53" s="394"/>
      <c r="O53" s="394"/>
      <c r="P53" s="397"/>
      <c r="Q53" s="389"/>
      <c r="R53" s="394"/>
      <c r="S53" s="394"/>
      <c r="T53" s="397"/>
      <c r="U53" s="389"/>
      <c r="V53" s="394"/>
      <c r="W53" s="394"/>
      <c r="X53" s="397"/>
      <c r="Y53" s="389"/>
      <c r="Z53" s="394"/>
      <c r="AA53" s="394"/>
      <c r="AB53" s="397"/>
    </row>
    <row r="54" spans="3:28" ht="13.5" customHeight="1" x14ac:dyDescent="0.2">
      <c r="C54" s="499">
        <v>44</v>
      </c>
      <c r="D54" s="483" t="s">
        <v>320</v>
      </c>
      <c r="E54" s="20">
        <f t="shared" si="8"/>
        <v>90.272999999999996</v>
      </c>
      <c r="F54" s="23"/>
      <c r="G54" s="23"/>
      <c r="H54" s="32">
        <f t="shared" si="9"/>
        <v>90.272999999999996</v>
      </c>
      <c r="I54" s="430"/>
      <c r="J54" s="255"/>
      <c r="K54" s="246"/>
      <c r="L54" s="443"/>
      <c r="M54" s="137">
        <f>N54+P54</f>
        <v>90.272999999999996</v>
      </c>
      <c r="N54" s="246"/>
      <c r="O54" s="246"/>
      <c r="P54" s="444">
        <v>90.272999999999996</v>
      </c>
      <c r="Q54" s="389"/>
      <c r="R54" s="394"/>
      <c r="S54" s="394"/>
      <c r="T54" s="397"/>
      <c r="U54" s="389"/>
      <c r="V54" s="394"/>
      <c r="W54" s="394"/>
      <c r="X54" s="397"/>
      <c r="Y54" s="389"/>
      <c r="Z54" s="394"/>
      <c r="AA54" s="394"/>
      <c r="AB54" s="397"/>
    </row>
    <row r="55" spans="3:28" x14ac:dyDescent="0.2">
      <c r="C55" s="499">
        <v>45</v>
      </c>
      <c r="D55" s="484" t="s">
        <v>235</v>
      </c>
      <c r="E55" s="29">
        <f t="shared" si="8"/>
        <v>3984.4610000000002</v>
      </c>
      <c r="F55" s="27">
        <f>J55+N55+R55+V55+Z55</f>
        <v>2032.25</v>
      </c>
      <c r="G55" s="27">
        <f>K55+O55+S55+W55+AA55</f>
        <v>133.34399999999999</v>
      </c>
      <c r="H55" s="30">
        <f t="shared" si="9"/>
        <v>1952.211</v>
      </c>
      <c r="I55" s="454">
        <f>J55+L55</f>
        <v>1663.884</v>
      </c>
      <c r="J55" s="445">
        <f>SUM(J56:J68)</f>
        <v>1107.087</v>
      </c>
      <c r="K55" s="445"/>
      <c r="L55" s="462">
        <f>SUM(L56:L68)</f>
        <v>556.79700000000003</v>
      </c>
      <c r="M55" s="466">
        <f>SUM(M56:M68)</f>
        <v>2320.5770000000002</v>
      </c>
      <c r="N55" s="445">
        <f>SUM(N56:N68)</f>
        <v>925.16300000000001</v>
      </c>
      <c r="O55" s="445">
        <f>SUM(O56:O68)</f>
        <v>133.34399999999999</v>
      </c>
      <c r="P55" s="467">
        <f>SUM(P56:P68)</f>
        <v>1395.414</v>
      </c>
      <c r="Q55" s="389"/>
      <c r="R55" s="394"/>
      <c r="S55" s="394"/>
      <c r="T55" s="397"/>
      <c r="U55" s="389"/>
      <c r="V55" s="394"/>
      <c r="W55" s="394"/>
      <c r="X55" s="397"/>
      <c r="Y55" s="389"/>
      <c r="Z55" s="394"/>
      <c r="AA55" s="394"/>
      <c r="AB55" s="397"/>
    </row>
    <row r="56" spans="3:28" x14ac:dyDescent="0.2">
      <c r="C56" s="500">
        <v>46</v>
      </c>
      <c r="D56" s="482" t="s">
        <v>74</v>
      </c>
      <c r="E56" s="20">
        <f t="shared" si="8"/>
        <v>471.06299999999999</v>
      </c>
      <c r="F56" s="23">
        <f>J56+N56+R56+V56+Z56</f>
        <v>386.06299999999999</v>
      </c>
      <c r="G56" s="23"/>
      <c r="H56" s="32">
        <f t="shared" si="9"/>
        <v>85</v>
      </c>
      <c r="I56" s="398">
        <f>J56+L56</f>
        <v>471.06299999999999</v>
      </c>
      <c r="J56" s="399">
        <v>386.06299999999999</v>
      </c>
      <c r="K56" s="399"/>
      <c r="L56" s="396">
        <v>85</v>
      </c>
      <c r="M56" s="389"/>
      <c r="N56" s="394"/>
      <c r="O56" s="394"/>
      <c r="P56" s="397"/>
      <c r="Q56" s="389"/>
      <c r="R56" s="394"/>
      <c r="S56" s="394"/>
      <c r="T56" s="397"/>
      <c r="U56" s="389"/>
      <c r="V56" s="394"/>
      <c r="W56" s="394"/>
      <c r="X56" s="397"/>
      <c r="Y56" s="389"/>
      <c r="Z56" s="394"/>
      <c r="AA56" s="394"/>
      <c r="AB56" s="397"/>
    </row>
    <row r="57" spans="3:28" x14ac:dyDescent="0.2">
      <c r="C57" s="500">
        <v>47</v>
      </c>
      <c r="D57" s="482" t="s">
        <v>295</v>
      </c>
      <c r="E57" s="20">
        <f t="shared" si="8"/>
        <v>22.542999999999999</v>
      </c>
      <c r="F57" s="23"/>
      <c r="G57" s="23"/>
      <c r="H57" s="32">
        <f t="shared" si="9"/>
        <v>22.542999999999999</v>
      </c>
      <c r="I57" s="398"/>
      <c r="J57" s="399"/>
      <c r="K57" s="399"/>
      <c r="L57" s="396"/>
      <c r="M57" s="405">
        <f>N57+P57</f>
        <v>22.542999999999999</v>
      </c>
      <c r="N57" s="394"/>
      <c r="O57" s="394"/>
      <c r="P57" s="397">
        <v>22.542999999999999</v>
      </c>
      <c r="Q57" s="389"/>
      <c r="R57" s="394"/>
      <c r="S57" s="394"/>
      <c r="T57" s="397"/>
      <c r="U57" s="389"/>
      <c r="V57" s="394"/>
      <c r="W57" s="394"/>
      <c r="X57" s="397"/>
      <c r="Y57" s="389"/>
      <c r="Z57" s="394"/>
      <c r="AA57" s="394"/>
      <c r="AB57" s="397"/>
    </row>
    <row r="58" spans="3:28" x14ac:dyDescent="0.2">
      <c r="C58" s="500">
        <v>48</v>
      </c>
      <c r="D58" s="482" t="s">
        <v>273</v>
      </c>
      <c r="E58" s="20">
        <f t="shared" si="8"/>
        <v>19.638000000000002</v>
      </c>
      <c r="F58" s="23"/>
      <c r="G58" s="23"/>
      <c r="H58" s="32">
        <f t="shared" si="9"/>
        <v>19.638000000000002</v>
      </c>
      <c r="I58" s="398">
        <f>J58+L58</f>
        <v>19.638000000000002</v>
      </c>
      <c r="J58" s="399"/>
      <c r="K58" s="399"/>
      <c r="L58" s="396">
        <v>19.638000000000002</v>
      </c>
      <c r="M58" s="389"/>
      <c r="N58" s="394"/>
      <c r="O58" s="394"/>
      <c r="P58" s="397"/>
      <c r="Q58" s="389"/>
      <c r="R58" s="394"/>
      <c r="S58" s="394"/>
      <c r="T58" s="397"/>
      <c r="U58" s="389"/>
      <c r="V58" s="394"/>
      <c r="W58" s="394"/>
      <c r="X58" s="397"/>
      <c r="Y58" s="389"/>
      <c r="Z58" s="394"/>
      <c r="AA58" s="394"/>
      <c r="AB58" s="397"/>
    </row>
    <row r="59" spans="3:28" x14ac:dyDescent="0.2">
      <c r="C59" s="499">
        <v>49</v>
      </c>
      <c r="D59" s="478" t="s">
        <v>75</v>
      </c>
      <c r="E59" s="20">
        <f t="shared" si="8"/>
        <v>379.32499999999999</v>
      </c>
      <c r="F59" s="23">
        <f t="shared" ref="F59:F66" si="10">J59+N59+R59+V59+Z59</f>
        <v>379.32499999999999</v>
      </c>
      <c r="G59" s="23"/>
      <c r="H59" s="32"/>
      <c r="I59" s="387">
        <f>J59+L59</f>
        <v>379.32499999999999</v>
      </c>
      <c r="J59" s="394">
        <v>379.32499999999999</v>
      </c>
      <c r="K59" s="394"/>
      <c r="L59" s="396"/>
      <c r="M59" s="389"/>
      <c r="N59" s="394"/>
      <c r="O59" s="394"/>
      <c r="P59" s="397"/>
      <c r="Q59" s="389"/>
      <c r="R59" s="394"/>
      <c r="S59" s="394"/>
      <c r="T59" s="397"/>
      <c r="U59" s="389"/>
      <c r="V59" s="394"/>
      <c r="W59" s="394"/>
      <c r="X59" s="397"/>
      <c r="Y59" s="389"/>
      <c r="Z59" s="394"/>
      <c r="AA59" s="394"/>
      <c r="AB59" s="397"/>
    </row>
    <row r="60" spans="3:28" x14ac:dyDescent="0.2">
      <c r="C60" s="499">
        <v>50</v>
      </c>
      <c r="D60" s="477" t="s">
        <v>226</v>
      </c>
      <c r="E60" s="20">
        <f t="shared" si="8"/>
        <v>145.666</v>
      </c>
      <c r="F60" s="23">
        <f t="shared" si="10"/>
        <v>144.86699999999999</v>
      </c>
      <c r="G60" s="23">
        <f>K60+O60+S60+W60+AA60</f>
        <v>133.34399999999999</v>
      </c>
      <c r="H60" s="32">
        <f>L60+P60+T60+X60+AB60</f>
        <v>0.79900000000000004</v>
      </c>
      <c r="I60" s="408"/>
      <c r="J60" s="406"/>
      <c r="K60" s="406"/>
      <c r="L60" s="404"/>
      <c r="M60" s="405">
        <f>N60+P60</f>
        <v>145.666</v>
      </c>
      <c r="N60" s="406">
        <v>144.86699999999999</v>
      </c>
      <c r="O60" s="406">
        <v>133.34399999999999</v>
      </c>
      <c r="P60" s="403">
        <v>0.79900000000000004</v>
      </c>
      <c r="Q60" s="405"/>
      <c r="R60" s="406"/>
      <c r="S60" s="406"/>
      <c r="T60" s="403"/>
      <c r="U60" s="405"/>
      <c r="V60" s="406"/>
      <c r="W60" s="406"/>
      <c r="X60" s="403"/>
      <c r="Y60" s="405"/>
      <c r="Z60" s="406"/>
      <c r="AA60" s="406"/>
      <c r="AB60" s="403"/>
    </row>
    <row r="61" spans="3:28" x14ac:dyDescent="0.2">
      <c r="C61" s="499">
        <v>51</v>
      </c>
      <c r="D61" s="477" t="s">
        <v>220</v>
      </c>
      <c r="E61" s="20">
        <f t="shared" si="8"/>
        <v>60.353999999999999</v>
      </c>
      <c r="F61" s="23">
        <f t="shared" si="10"/>
        <v>47.978999999999999</v>
      </c>
      <c r="G61" s="23"/>
      <c r="H61" s="32">
        <f>L61+P61+T61+X61+AB61</f>
        <v>12.375</v>
      </c>
      <c r="I61" s="408">
        <f t="shared" ref="I61:I83" si="11">J61+L61</f>
        <v>60.353999999999999</v>
      </c>
      <c r="J61" s="406">
        <v>47.978999999999999</v>
      </c>
      <c r="K61" s="406"/>
      <c r="L61" s="404">
        <v>12.375</v>
      </c>
      <c r="M61" s="405"/>
      <c r="N61" s="406"/>
      <c r="O61" s="406"/>
      <c r="P61" s="403"/>
      <c r="Q61" s="405"/>
      <c r="R61" s="406"/>
      <c r="S61" s="406"/>
      <c r="T61" s="403"/>
      <c r="U61" s="405"/>
      <c r="V61" s="406"/>
      <c r="W61" s="406"/>
      <c r="X61" s="403"/>
      <c r="Y61" s="405"/>
      <c r="Z61" s="406"/>
      <c r="AA61" s="406"/>
      <c r="AB61" s="403"/>
    </row>
    <row r="62" spans="3:28" x14ac:dyDescent="0.2">
      <c r="C62" s="499">
        <v>52</v>
      </c>
      <c r="D62" s="475" t="s">
        <v>227</v>
      </c>
      <c r="E62" s="20">
        <f t="shared" si="8"/>
        <v>41.506</v>
      </c>
      <c r="F62" s="23">
        <f t="shared" si="10"/>
        <v>41.506</v>
      </c>
      <c r="G62" s="23"/>
      <c r="H62" s="32"/>
      <c r="I62" s="408">
        <f t="shared" si="11"/>
        <v>41.506</v>
      </c>
      <c r="J62" s="406">
        <v>41.506</v>
      </c>
      <c r="K62" s="394"/>
      <c r="L62" s="404"/>
      <c r="M62" s="405"/>
      <c r="N62" s="406"/>
      <c r="O62" s="406"/>
      <c r="P62" s="403"/>
      <c r="Q62" s="405"/>
      <c r="R62" s="406"/>
      <c r="S62" s="406"/>
      <c r="T62" s="403"/>
      <c r="U62" s="405"/>
      <c r="V62" s="406"/>
      <c r="W62" s="406"/>
      <c r="X62" s="403"/>
      <c r="Y62" s="405"/>
      <c r="Z62" s="406"/>
      <c r="AA62" s="406"/>
      <c r="AB62" s="403"/>
    </row>
    <row r="63" spans="3:28" x14ac:dyDescent="0.2">
      <c r="C63" s="499">
        <v>53</v>
      </c>
      <c r="D63" s="280" t="s">
        <v>331</v>
      </c>
      <c r="E63" s="20">
        <f t="shared" si="8"/>
        <v>1896.644</v>
      </c>
      <c r="F63" s="23">
        <f t="shared" si="10"/>
        <v>780.29600000000005</v>
      </c>
      <c r="G63" s="23"/>
      <c r="H63" s="32">
        <f t="shared" ref="H63:H68" si="12">L63+P63+T63+X63+AB63</f>
        <v>1116.348</v>
      </c>
      <c r="I63" s="227"/>
      <c r="J63" s="218"/>
      <c r="K63" s="226"/>
      <c r="L63" s="227"/>
      <c r="M63" s="20">
        <f>N63+P63</f>
        <v>1896.644</v>
      </c>
      <c r="N63" s="218">
        <v>780.29600000000005</v>
      </c>
      <c r="O63" s="226"/>
      <c r="P63" s="284">
        <v>1116.348</v>
      </c>
      <c r="Q63" s="405"/>
      <c r="R63" s="406"/>
      <c r="S63" s="406"/>
      <c r="T63" s="403"/>
      <c r="U63" s="405"/>
      <c r="V63" s="406"/>
      <c r="W63" s="406"/>
      <c r="X63" s="403"/>
      <c r="Y63" s="405"/>
      <c r="Z63" s="406"/>
      <c r="AA63" s="406"/>
      <c r="AB63" s="403"/>
    </row>
    <row r="64" spans="3:28" x14ac:dyDescent="0.2">
      <c r="C64" s="499">
        <v>54</v>
      </c>
      <c r="D64" s="280" t="s">
        <v>332</v>
      </c>
      <c r="E64" s="20">
        <f t="shared" si="8"/>
        <v>148.40600000000001</v>
      </c>
      <c r="F64" s="23">
        <f t="shared" si="10"/>
        <v>0</v>
      </c>
      <c r="G64" s="23"/>
      <c r="H64" s="32">
        <f t="shared" si="12"/>
        <v>148.40600000000001</v>
      </c>
      <c r="I64" s="227">
        <f t="shared" si="11"/>
        <v>148.40600000000001</v>
      </c>
      <c r="J64" s="218"/>
      <c r="K64" s="226"/>
      <c r="L64" s="227">
        <v>148.40600000000001</v>
      </c>
      <c r="M64" s="20"/>
      <c r="N64" s="218"/>
      <c r="O64" s="226"/>
      <c r="P64" s="284"/>
      <c r="Q64" s="405"/>
      <c r="R64" s="406"/>
      <c r="S64" s="406"/>
      <c r="T64" s="403"/>
      <c r="U64" s="405"/>
      <c r="V64" s="406"/>
      <c r="W64" s="406"/>
      <c r="X64" s="403"/>
      <c r="Y64" s="405"/>
      <c r="Z64" s="406"/>
      <c r="AA64" s="406"/>
      <c r="AB64" s="403"/>
    </row>
    <row r="65" spans="3:28" x14ac:dyDescent="0.2">
      <c r="C65" s="499">
        <v>55</v>
      </c>
      <c r="D65" s="280" t="s">
        <v>333</v>
      </c>
      <c r="E65" s="20">
        <f t="shared" si="8"/>
        <v>145.00899999999999</v>
      </c>
      <c r="F65" s="23">
        <f t="shared" si="10"/>
        <v>0</v>
      </c>
      <c r="G65" s="23"/>
      <c r="H65" s="32">
        <f t="shared" si="12"/>
        <v>145.00899999999999</v>
      </c>
      <c r="I65" s="227"/>
      <c r="J65" s="218"/>
      <c r="K65" s="226"/>
      <c r="L65" s="227"/>
      <c r="M65" s="137">
        <f>N65+P65</f>
        <v>145.00899999999999</v>
      </c>
      <c r="N65" s="218"/>
      <c r="O65" s="226"/>
      <c r="P65" s="284">
        <v>145.00899999999999</v>
      </c>
      <c r="Q65" s="405"/>
      <c r="R65" s="406"/>
      <c r="S65" s="406"/>
      <c r="T65" s="403"/>
      <c r="U65" s="405"/>
      <c r="V65" s="406"/>
      <c r="W65" s="406"/>
      <c r="X65" s="403"/>
      <c r="Y65" s="405"/>
      <c r="Z65" s="406"/>
      <c r="AA65" s="406"/>
      <c r="AB65" s="403"/>
    </row>
    <row r="66" spans="3:28" x14ac:dyDescent="0.2">
      <c r="C66" s="499">
        <v>56</v>
      </c>
      <c r="D66" s="280" t="s">
        <v>335</v>
      </c>
      <c r="E66" s="20">
        <f t="shared" si="8"/>
        <v>543.59199999999998</v>
      </c>
      <c r="F66" s="23">
        <f t="shared" si="10"/>
        <v>252.214</v>
      </c>
      <c r="G66" s="23"/>
      <c r="H66" s="32">
        <f t="shared" si="12"/>
        <v>291.37799999999999</v>
      </c>
      <c r="I66" s="227">
        <f t="shared" si="11"/>
        <v>543.59199999999998</v>
      </c>
      <c r="J66" s="218">
        <v>252.214</v>
      </c>
      <c r="K66" s="226"/>
      <c r="L66" s="227">
        <v>291.37799999999999</v>
      </c>
      <c r="M66" s="137"/>
      <c r="N66" s="218"/>
      <c r="O66" s="226"/>
      <c r="P66" s="284"/>
      <c r="Q66" s="405"/>
      <c r="R66" s="406"/>
      <c r="S66" s="406"/>
      <c r="T66" s="403"/>
      <c r="U66" s="405"/>
      <c r="V66" s="406"/>
      <c r="W66" s="406"/>
      <c r="X66" s="403"/>
      <c r="Y66" s="405"/>
      <c r="Z66" s="406"/>
      <c r="AA66" s="406"/>
      <c r="AB66" s="403"/>
    </row>
    <row r="67" spans="3:28" x14ac:dyDescent="0.2">
      <c r="C67" s="499">
        <v>57</v>
      </c>
      <c r="D67" s="280" t="s">
        <v>336</v>
      </c>
      <c r="E67" s="20">
        <f t="shared" si="8"/>
        <v>10.715</v>
      </c>
      <c r="F67" s="23"/>
      <c r="G67" s="23"/>
      <c r="H67" s="32">
        <f t="shared" si="12"/>
        <v>10.715</v>
      </c>
      <c r="I67" s="227"/>
      <c r="J67" s="218"/>
      <c r="K67" s="226"/>
      <c r="L67" s="227"/>
      <c r="M67" s="137">
        <f>N67+P67</f>
        <v>10.715</v>
      </c>
      <c r="N67" s="218"/>
      <c r="O67" s="226"/>
      <c r="P67" s="284">
        <v>10.715</v>
      </c>
      <c r="Q67" s="405"/>
      <c r="R67" s="406"/>
      <c r="S67" s="406"/>
      <c r="T67" s="403"/>
      <c r="U67" s="405"/>
      <c r="V67" s="406"/>
      <c r="W67" s="406"/>
      <c r="X67" s="403"/>
      <c r="Y67" s="405"/>
      <c r="Z67" s="406"/>
      <c r="AA67" s="406"/>
      <c r="AB67" s="403"/>
    </row>
    <row r="68" spans="3:28" ht="25.5" x14ac:dyDescent="0.2">
      <c r="C68" s="499">
        <v>58</v>
      </c>
      <c r="D68" s="485" t="s">
        <v>334</v>
      </c>
      <c r="E68" s="20">
        <f t="shared" si="8"/>
        <v>100</v>
      </c>
      <c r="F68" s="23"/>
      <c r="G68" s="23"/>
      <c r="H68" s="32">
        <f t="shared" si="12"/>
        <v>100</v>
      </c>
      <c r="I68" s="227"/>
      <c r="J68" s="218"/>
      <c r="K68" s="226"/>
      <c r="L68" s="227"/>
      <c r="M68" s="137">
        <f>N68+P68</f>
        <v>100</v>
      </c>
      <c r="N68" s="218"/>
      <c r="O68" s="226"/>
      <c r="P68" s="284">
        <v>100</v>
      </c>
      <c r="Q68" s="405"/>
      <c r="R68" s="406"/>
      <c r="S68" s="406"/>
      <c r="T68" s="403"/>
      <c r="U68" s="405"/>
      <c r="V68" s="406"/>
      <c r="W68" s="406"/>
      <c r="X68" s="403"/>
      <c r="Y68" s="405"/>
      <c r="Z68" s="406"/>
      <c r="AA68" s="406"/>
      <c r="AB68" s="403"/>
    </row>
    <row r="69" spans="3:28" ht="26.25" customHeight="1" x14ac:dyDescent="0.2">
      <c r="C69" s="499">
        <v>59</v>
      </c>
      <c r="D69" s="36" t="s">
        <v>234</v>
      </c>
      <c r="E69" s="29">
        <f t="shared" si="8"/>
        <v>116.47</v>
      </c>
      <c r="F69" s="27">
        <f t="shared" ref="F69:F74" si="13">J69+N69+R69+V69+Z69</f>
        <v>116.47</v>
      </c>
      <c r="G69" s="27"/>
      <c r="H69" s="30"/>
      <c r="I69" s="26">
        <f t="shared" si="11"/>
        <v>116.47</v>
      </c>
      <c r="J69" s="27">
        <f>SUM(J70:J73)</f>
        <v>116.47</v>
      </c>
      <c r="K69" s="406"/>
      <c r="L69" s="404"/>
      <c r="M69" s="405"/>
      <c r="N69" s="406"/>
      <c r="O69" s="406"/>
      <c r="P69" s="403"/>
      <c r="Q69" s="405"/>
      <c r="R69" s="406"/>
      <c r="S69" s="406"/>
      <c r="T69" s="403"/>
      <c r="U69" s="405"/>
      <c r="V69" s="406"/>
      <c r="W69" s="406"/>
      <c r="X69" s="403"/>
      <c r="Y69" s="405"/>
      <c r="Z69" s="406"/>
      <c r="AA69" s="406"/>
      <c r="AB69" s="403"/>
    </row>
    <row r="70" spans="3:28" ht="12.75" customHeight="1" x14ac:dyDescent="0.2">
      <c r="C70" s="499">
        <v>60</v>
      </c>
      <c r="D70" s="477" t="s">
        <v>76</v>
      </c>
      <c r="E70" s="20">
        <f t="shared" si="8"/>
        <v>29.9</v>
      </c>
      <c r="F70" s="23">
        <f t="shared" si="13"/>
        <v>29.9</v>
      </c>
      <c r="G70" s="27"/>
      <c r="H70" s="30"/>
      <c r="I70" s="408">
        <f t="shared" si="11"/>
        <v>29.9</v>
      </c>
      <c r="J70" s="406">
        <v>29.9</v>
      </c>
      <c r="K70" s="406"/>
      <c r="L70" s="404"/>
      <c r="M70" s="405"/>
      <c r="N70" s="406"/>
      <c r="O70" s="406"/>
      <c r="P70" s="403"/>
      <c r="Q70" s="405"/>
      <c r="R70" s="406"/>
      <c r="S70" s="406"/>
      <c r="T70" s="403"/>
      <c r="U70" s="405"/>
      <c r="V70" s="406"/>
      <c r="W70" s="406"/>
      <c r="X70" s="403"/>
      <c r="Y70" s="405"/>
      <c r="Z70" s="406"/>
      <c r="AA70" s="406"/>
      <c r="AB70" s="403"/>
    </row>
    <row r="71" spans="3:28" ht="25.5" x14ac:dyDescent="0.2">
      <c r="C71" s="499">
        <v>61</v>
      </c>
      <c r="D71" s="477" t="s">
        <v>77</v>
      </c>
      <c r="E71" s="20">
        <f t="shared" si="8"/>
        <v>3.6059999999999999</v>
      </c>
      <c r="F71" s="23">
        <f t="shared" si="13"/>
        <v>3.6059999999999999</v>
      </c>
      <c r="G71" s="27"/>
      <c r="H71" s="30"/>
      <c r="I71" s="408">
        <f t="shared" si="11"/>
        <v>3.6059999999999999</v>
      </c>
      <c r="J71" s="406">
        <v>3.6059999999999999</v>
      </c>
      <c r="K71" s="406"/>
      <c r="L71" s="404"/>
      <c r="M71" s="405"/>
      <c r="N71" s="406"/>
      <c r="O71" s="406"/>
      <c r="P71" s="403"/>
      <c r="Q71" s="405"/>
      <c r="R71" s="406"/>
      <c r="S71" s="406"/>
      <c r="T71" s="403"/>
      <c r="U71" s="405"/>
      <c r="V71" s="406"/>
      <c r="W71" s="406"/>
      <c r="X71" s="403"/>
      <c r="Y71" s="405"/>
      <c r="Z71" s="406"/>
      <c r="AA71" s="406"/>
      <c r="AB71" s="403"/>
    </row>
    <row r="72" spans="3:28" x14ac:dyDescent="0.2">
      <c r="C72" s="499">
        <v>62</v>
      </c>
      <c r="D72" s="477" t="s">
        <v>78</v>
      </c>
      <c r="E72" s="20">
        <f t="shared" si="8"/>
        <v>74.965999999999994</v>
      </c>
      <c r="F72" s="23">
        <f t="shared" si="13"/>
        <v>74.965999999999994</v>
      </c>
      <c r="G72" s="27"/>
      <c r="H72" s="30"/>
      <c r="I72" s="408">
        <f t="shared" si="11"/>
        <v>74.965999999999994</v>
      </c>
      <c r="J72" s="406">
        <v>74.965999999999994</v>
      </c>
      <c r="K72" s="406"/>
      <c r="L72" s="404"/>
      <c r="M72" s="405"/>
      <c r="N72" s="406"/>
      <c r="O72" s="406"/>
      <c r="P72" s="403"/>
      <c r="Q72" s="405"/>
      <c r="R72" s="406"/>
      <c r="S72" s="406"/>
      <c r="T72" s="403"/>
      <c r="U72" s="405"/>
      <c r="V72" s="406"/>
      <c r="W72" s="406"/>
      <c r="X72" s="403"/>
      <c r="Y72" s="405"/>
      <c r="Z72" s="406"/>
      <c r="AA72" s="406"/>
      <c r="AB72" s="403"/>
    </row>
    <row r="73" spans="3:28" x14ac:dyDescent="0.2">
      <c r="C73" s="499">
        <v>63</v>
      </c>
      <c r="D73" s="486" t="s">
        <v>319</v>
      </c>
      <c r="E73" s="20">
        <f t="shared" si="8"/>
        <v>7.9980000000000002</v>
      </c>
      <c r="F73" s="23">
        <f t="shared" si="13"/>
        <v>7.9980000000000002</v>
      </c>
      <c r="G73" s="27"/>
      <c r="H73" s="30"/>
      <c r="I73" s="227">
        <f>J73+L73</f>
        <v>7.9980000000000002</v>
      </c>
      <c r="J73" s="218">
        <v>7.9980000000000002</v>
      </c>
      <c r="K73" s="218"/>
      <c r="L73" s="227"/>
      <c r="M73" s="405"/>
      <c r="N73" s="406"/>
      <c r="O73" s="406"/>
      <c r="P73" s="403"/>
      <c r="Q73" s="405"/>
      <c r="R73" s="406"/>
      <c r="S73" s="406"/>
      <c r="T73" s="403"/>
      <c r="U73" s="405"/>
      <c r="V73" s="406"/>
      <c r="W73" s="406"/>
      <c r="X73" s="403"/>
      <c r="Y73" s="405"/>
      <c r="Z73" s="406"/>
      <c r="AA73" s="406"/>
      <c r="AB73" s="403"/>
    </row>
    <row r="74" spans="3:28" ht="12.75" customHeight="1" x14ac:dyDescent="0.2">
      <c r="C74" s="499">
        <v>64</v>
      </c>
      <c r="D74" s="36" t="s">
        <v>79</v>
      </c>
      <c r="E74" s="29">
        <f t="shared" si="8"/>
        <v>971.23500000000001</v>
      </c>
      <c r="F74" s="27">
        <f t="shared" si="13"/>
        <v>971.23500000000001</v>
      </c>
      <c r="G74" s="27"/>
      <c r="H74" s="30"/>
      <c r="I74" s="26">
        <f t="shared" si="11"/>
        <v>971.23500000000001</v>
      </c>
      <c r="J74" s="27">
        <f>SUM(J75:J81)</f>
        <v>971.23500000000001</v>
      </c>
      <c r="K74" s="406"/>
      <c r="L74" s="404"/>
      <c r="M74" s="405"/>
      <c r="N74" s="406"/>
      <c r="O74" s="406"/>
      <c r="P74" s="403"/>
      <c r="Q74" s="405"/>
      <c r="R74" s="406"/>
      <c r="S74" s="406"/>
      <c r="T74" s="403"/>
      <c r="U74" s="405"/>
      <c r="V74" s="406"/>
      <c r="W74" s="406"/>
      <c r="X74" s="403"/>
      <c r="Y74" s="405"/>
      <c r="Z74" s="406"/>
      <c r="AA74" s="406"/>
      <c r="AB74" s="403"/>
    </row>
    <row r="75" spans="3:28" x14ac:dyDescent="0.2">
      <c r="C75" s="499">
        <v>65</v>
      </c>
      <c r="D75" s="477" t="s">
        <v>80</v>
      </c>
      <c r="E75" s="20">
        <f t="shared" ref="E75:H138" si="14">I75+M75+Q75+U75+Y75</f>
        <v>1.63</v>
      </c>
      <c r="F75" s="23">
        <f t="shared" si="14"/>
        <v>1.63</v>
      </c>
      <c r="G75" s="27"/>
      <c r="H75" s="30"/>
      <c r="I75" s="398">
        <f t="shared" si="11"/>
        <v>1.63</v>
      </c>
      <c r="J75" s="399">
        <v>1.63</v>
      </c>
      <c r="K75" s="406"/>
      <c r="L75" s="404"/>
      <c r="M75" s="405"/>
      <c r="N75" s="406"/>
      <c r="O75" s="406"/>
      <c r="P75" s="403"/>
      <c r="Q75" s="405"/>
      <c r="R75" s="406"/>
      <c r="S75" s="406"/>
      <c r="T75" s="403"/>
      <c r="U75" s="405"/>
      <c r="V75" s="406"/>
      <c r="W75" s="406"/>
      <c r="X75" s="403"/>
      <c r="Y75" s="405"/>
      <c r="Z75" s="406"/>
      <c r="AA75" s="406"/>
      <c r="AB75" s="403"/>
    </row>
    <row r="76" spans="3:28" ht="25.5" x14ac:dyDescent="0.2">
      <c r="C76" s="499">
        <v>66</v>
      </c>
      <c r="D76" s="477" t="s">
        <v>243</v>
      </c>
      <c r="E76" s="20">
        <f t="shared" si="14"/>
        <v>33</v>
      </c>
      <c r="F76" s="23">
        <f t="shared" si="14"/>
        <v>33</v>
      </c>
      <c r="G76" s="27"/>
      <c r="H76" s="30"/>
      <c r="I76" s="408">
        <f t="shared" si="11"/>
        <v>33</v>
      </c>
      <c r="J76" s="406">
        <v>33</v>
      </c>
      <c r="K76" s="406"/>
      <c r="L76" s="404"/>
      <c r="M76" s="405"/>
      <c r="N76" s="406"/>
      <c r="O76" s="406"/>
      <c r="P76" s="403"/>
      <c r="Q76" s="405"/>
      <c r="R76" s="406"/>
      <c r="S76" s="406"/>
      <c r="T76" s="403"/>
      <c r="U76" s="405"/>
      <c r="V76" s="406"/>
      <c r="W76" s="406"/>
      <c r="X76" s="403"/>
      <c r="Y76" s="405"/>
      <c r="Z76" s="406"/>
      <c r="AA76" s="406"/>
      <c r="AB76" s="403"/>
    </row>
    <row r="77" spans="3:28" ht="27" customHeight="1" x14ac:dyDescent="0.2">
      <c r="C77" s="499">
        <v>67</v>
      </c>
      <c r="D77" s="479" t="s">
        <v>276</v>
      </c>
      <c r="E77" s="20">
        <f t="shared" si="14"/>
        <v>6.1529999999999996</v>
      </c>
      <c r="F77" s="23">
        <f t="shared" si="14"/>
        <v>6.1529999999999996</v>
      </c>
      <c r="G77" s="27"/>
      <c r="H77" s="30"/>
      <c r="I77" s="408">
        <f t="shared" si="11"/>
        <v>6.1529999999999996</v>
      </c>
      <c r="J77" s="406">
        <v>6.1529999999999996</v>
      </c>
      <c r="K77" s="406"/>
      <c r="L77" s="404"/>
      <c r="M77" s="405"/>
      <c r="N77" s="406"/>
      <c r="O77" s="406"/>
      <c r="P77" s="403"/>
      <c r="Q77" s="405"/>
      <c r="R77" s="406"/>
      <c r="S77" s="406"/>
      <c r="T77" s="403"/>
      <c r="U77" s="405"/>
      <c r="V77" s="406"/>
      <c r="W77" s="406"/>
      <c r="X77" s="403"/>
      <c r="Y77" s="405"/>
      <c r="Z77" s="406"/>
      <c r="AA77" s="406"/>
      <c r="AB77" s="403"/>
    </row>
    <row r="78" spans="3:28" ht="12.75" customHeight="1" x14ac:dyDescent="0.2">
      <c r="C78" s="499">
        <v>68</v>
      </c>
      <c r="D78" s="479" t="s">
        <v>239</v>
      </c>
      <c r="E78" s="20">
        <f t="shared" si="14"/>
        <v>15</v>
      </c>
      <c r="F78" s="23">
        <f t="shared" si="14"/>
        <v>15</v>
      </c>
      <c r="G78" s="27"/>
      <c r="H78" s="30"/>
      <c r="I78" s="408">
        <f t="shared" si="11"/>
        <v>15</v>
      </c>
      <c r="J78" s="406">
        <v>15</v>
      </c>
      <c r="K78" s="406"/>
      <c r="L78" s="404"/>
      <c r="M78" s="405"/>
      <c r="N78" s="406"/>
      <c r="O78" s="406"/>
      <c r="P78" s="403"/>
      <c r="Q78" s="405"/>
      <c r="R78" s="406"/>
      <c r="S78" s="406"/>
      <c r="T78" s="403"/>
      <c r="U78" s="405"/>
      <c r="V78" s="406"/>
      <c r="W78" s="406"/>
      <c r="X78" s="403"/>
      <c r="Y78" s="405"/>
      <c r="Z78" s="406"/>
      <c r="AA78" s="406"/>
      <c r="AB78" s="403"/>
    </row>
    <row r="79" spans="3:28" x14ac:dyDescent="0.2">
      <c r="C79" s="499">
        <v>69</v>
      </c>
      <c r="D79" s="477" t="s">
        <v>221</v>
      </c>
      <c r="E79" s="20">
        <f t="shared" si="14"/>
        <v>9.14</v>
      </c>
      <c r="F79" s="23">
        <f t="shared" si="14"/>
        <v>9.14</v>
      </c>
      <c r="G79" s="27"/>
      <c r="H79" s="30"/>
      <c r="I79" s="408">
        <f t="shared" si="11"/>
        <v>9.14</v>
      </c>
      <c r="J79" s="406">
        <v>9.14</v>
      </c>
      <c r="K79" s="406"/>
      <c r="L79" s="404"/>
      <c r="M79" s="405"/>
      <c r="N79" s="406"/>
      <c r="O79" s="406"/>
      <c r="P79" s="403"/>
      <c r="Q79" s="405"/>
      <c r="R79" s="406"/>
      <c r="S79" s="406"/>
      <c r="T79" s="403"/>
      <c r="U79" s="405"/>
      <c r="V79" s="406"/>
      <c r="W79" s="406"/>
      <c r="X79" s="403"/>
      <c r="Y79" s="405"/>
      <c r="Z79" s="406"/>
      <c r="AA79" s="406"/>
      <c r="AB79" s="403"/>
    </row>
    <row r="80" spans="3:28" x14ac:dyDescent="0.2">
      <c r="C80" s="499">
        <v>70</v>
      </c>
      <c r="D80" s="482" t="s">
        <v>222</v>
      </c>
      <c r="E80" s="20">
        <f t="shared" si="14"/>
        <v>717</v>
      </c>
      <c r="F80" s="23">
        <f t="shared" si="14"/>
        <v>717</v>
      </c>
      <c r="G80" s="27"/>
      <c r="H80" s="30"/>
      <c r="I80" s="408">
        <f t="shared" si="11"/>
        <v>717</v>
      </c>
      <c r="J80" s="406">
        <v>717</v>
      </c>
      <c r="K80" s="406"/>
      <c r="L80" s="404"/>
      <c r="M80" s="405"/>
      <c r="N80" s="406"/>
      <c r="O80" s="406"/>
      <c r="P80" s="403"/>
      <c r="Q80" s="405"/>
      <c r="R80" s="406"/>
      <c r="S80" s="406"/>
      <c r="T80" s="403"/>
      <c r="U80" s="405"/>
      <c r="V80" s="406"/>
      <c r="W80" s="406"/>
      <c r="X80" s="403"/>
      <c r="Y80" s="405"/>
      <c r="Z80" s="406"/>
      <c r="AA80" s="406"/>
      <c r="AB80" s="403"/>
    </row>
    <row r="81" spans="3:28" x14ac:dyDescent="0.2">
      <c r="C81" s="499">
        <v>71</v>
      </c>
      <c r="D81" s="482" t="s">
        <v>81</v>
      </c>
      <c r="E81" s="20">
        <f t="shared" si="14"/>
        <v>189.31200000000001</v>
      </c>
      <c r="F81" s="23">
        <f t="shared" si="14"/>
        <v>189.31200000000001</v>
      </c>
      <c r="G81" s="27"/>
      <c r="H81" s="30"/>
      <c r="I81" s="408">
        <f t="shared" si="11"/>
        <v>189.31200000000001</v>
      </c>
      <c r="J81" s="394">
        <v>189.31200000000001</v>
      </c>
      <c r="K81" s="406"/>
      <c r="L81" s="404"/>
      <c r="M81" s="405"/>
      <c r="N81" s="406"/>
      <c r="O81" s="406"/>
      <c r="P81" s="403"/>
      <c r="Q81" s="405"/>
      <c r="R81" s="406"/>
      <c r="S81" s="406"/>
      <c r="T81" s="403"/>
      <c r="U81" s="405"/>
      <c r="V81" s="406"/>
      <c r="W81" s="406"/>
      <c r="X81" s="403"/>
      <c r="Y81" s="405"/>
      <c r="Z81" s="406"/>
      <c r="AA81" s="406"/>
      <c r="AB81" s="403"/>
    </row>
    <row r="82" spans="3:28" x14ac:dyDescent="0.2">
      <c r="C82" s="499">
        <v>72</v>
      </c>
      <c r="D82" s="321" t="s">
        <v>264</v>
      </c>
      <c r="E82" s="29">
        <f t="shared" si="14"/>
        <v>1143.0319999999999</v>
      </c>
      <c r="F82" s="27">
        <f t="shared" si="14"/>
        <v>143.03200000000001</v>
      </c>
      <c r="G82" s="27"/>
      <c r="H82" s="30">
        <f t="shared" si="14"/>
        <v>1000</v>
      </c>
      <c r="I82" s="26">
        <f t="shared" si="11"/>
        <v>469.73199999999997</v>
      </c>
      <c r="J82" s="190">
        <f>J83+J84</f>
        <v>143.03200000000001</v>
      </c>
      <c r="K82" s="190"/>
      <c r="L82" s="417">
        <f>L83+L84</f>
        <v>326.7</v>
      </c>
      <c r="M82" s="40">
        <f>M83+M84</f>
        <v>673.3</v>
      </c>
      <c r="N82" s="190"/>
      <c r="O82" s="190"/>
      <c r="P82" s="12">
        <f>P83+P84</f>
        <v>673.3</v>
      </c>
      <c r="Q82" s="405"/>
      <c r="R82" s="406"/>
      <c r="S82" s="406"/>
      <c r="T82" s="403"/>
      <c r="U82" s="405"/>
      <c r="V82" s="406"/>
      <c r="W82" s="406"/>
      <c r="X82" s="403"/>
      <c r="Y82" s="405"/>
      <c r="Z82" s="406"/>
      <c r="AA82" s="406"/>
      <c r="AB82" s="403"/>
    </row>
    <row r="83" spans="3:28" x14ac:dyDescent="0.2">
      <c r="C83" s="499">
        <v>73</v>
      </c>
      <c r="D83" s="482" t="s">
        <v>278</v>
      </c>
      <c r="E83" s="20">
        <f t="shared" si="14"/>
        <v>33.74</v>
      </c>
      <c r="F83" s="23">
        <f t="shared" si="14"/>
        <v>33.74</v>
      </c>
      <c r="G83" s="23"/>
      <c r="H83" s="32"/>
      <c r="I83" s="408">
        <f t="shared" si="11"/>
        <v>33.74</v>
      </c>
      <c r="J83" s="394">
        <v>33.74</v>
      </c>
      <c r="K83" s="406"/>
      <c r="L83" s="404"/>
      <c r="M83" s="405"/>
      <c r="N83" s="406"/>
      <c r="O83" s="406"/>
      <c r="P83" s="403"/>
      <c r="Q83" s="405"/>
      <c r="R83" s="406"/>
      <c r="S83" s="406"/>
      <c r="T83" s="403"/>
      <c r="U83" s="405"/>
      <c r="V83" s="406"/>
      <c r="W83" s="406"/>
      <c r="X83" s="403"/>
      <c r="Y83" s="405"/>
      <c r="Z83" s="406"/>
      <c r="AA83" s="406"/>
      <c r="AB83" s="403"/>
    </row>
    <row r="84" spans="3:28" x14ac:dyDescent="0.2">
      <c r="C84" s="499">
        <v>74</v>
      </c>
      <c r="D84" s="487" t="s">
        <v>277</v>
      </c>
      <c r="E84" s="20">
        <f t="shared" si="14"/>
        <v>782.59199999999998</v>
      </c>
      <c r="F84" s="23">
        <f t="shared" si="14"/>
        <v>109.292</v>
      </c>
      <c r="G84" s="23"/>
      <c r="H84" s="32">
        <f t="shared" si="14"/>
        <v>1000</v>
      </c>
      <c r="I84" s="398">
        <f>J84</f>
        <v>109.292</v>
      </c>
      <c r="J84" s="399">
        <v>109.292</v>
      </c>
      <c r="K84" s="406"/>
      <c r="L84" s="404">
        <v>326.7</v>
      </c>
      <c r="M84" s="405">
        <f>N84+P84</f>
        <v>673.3</v>
      </c>
      <c r="N84" s="406"/>
      <c r="O84" s="406"/>
      <c r="P84" s="403">
        <v>673.3</v>
      </c>
      <c r="Q84" s="405"/>
      <c r="R84" s="406"/>
      <c r="S84" s="406"/>
      <c r="T84" s="403"/>
      <c r="U84" s="405"/>
      <c r="V84" s="406"/>
      <c r="W84" s="406"/>
      <c r="X84" s="403"/>
      <c r="Y84" s="405"/>
      <c r="Z84" s="406"/>
      <c r="AA84" s="406"/>
      <c r="AB84" s="403"/>
    </row>
    <row r="85" spans="3:28" x14ac:dyDescent="0.2">
      <c r="C85" s="499">
        <v>75</v>
      </c>
      <c r="D85" s="25" t="s">
        <v>82</v>
      </c>
      <c r="E85" s="29">
        <f t="shared" si="14"/>
        <v>1081.6860000000001</v>
      </c>
      <c r="F85" s="27">
        <f t="shared" si="14"/>
        <v>376.94299999999998</v>
      </c>
      <c r="G85" s="27"/>
      <c r="H85" s="30">
        <f t="shared" si="14"/>
        <v>704.74300000000005</v>
      </c>
      <c r="I85" s="26">
        <f>J85+L85</f>
        <v>70</v>
      </c>
      <c r="J85" s="27">
        <f>J86+J87+J88</f>
        <v>70</v>
      </c>
      <c r="K85" s="27"/>
      <c r="L85" s="28"/>
      <c r="M85" s="29">
        <f>M86+M87+M88+M89</f>
        <v>1011.686</v>
      </c>
      <c r="N85" s="27">
        <f>N86+N87+N88+N89</f>
        <v>306.94299999999998</v>
      </c>
      <c r="O85" s="27"/>
      <c r="P85" s="30">
        <f>P86+P87+P88</f>
        <v>704.74300000000005</v>
      </c>
      <c r="Q85" s="405"/>
      <c r="R85" s="406"/>
      <c r="S85" s="406"/>
      <c r="T85" s="403"/>
      <c r="U85" s="405"/>
      <c r="V85" s="406"/>
      <c r="W85" s="406"/>
      <c r="X85" s="403"/>
      <c r="Y85" s="405"/>
      <c r="Z85" s="406"/>
      <c r="AA85" s="406"/>
      <c r="AB85" s="403"/>
    </row>
    <row r="86" spans="3:28" x14ac:dyDescent="0.2">
      <c r="C86" s="499">
        <v>76</v>
      </c>
      <c r="D86" s="478" t="s">
        <v>224</v>
      </c>
      <c r="E86" s="20">
        <f t="shared" si="14"/>
        <v>287</v>
      </c>
      <c r="F86" s="23">
        <f t="shared" si="14"/>
        <v>287</v>
      </c>
      <c r="G86" s="23"/>
      <c r="H86" s="32"/>
      <c r="I86" s="26"/>
      <c r="J86" s="406"/>
      <c r="K86" s="406"/>
      <c r="L86" s="404"/>
      <c r="M86" s="405">
        <f>N86+P86</f>
        <v>287</v>
      </c>
      <c r="N86" s="406">
        <v>287</v>
      </c>
      <c r="O86" s="406"/>
      <c r="P86" s="403"/>
      <c r="Q86" s="405"/>
      <c r="R86" s="406"/>
      <c r="S86" s="406"/>
      <c r="T86" s="403"/>
      <c r="U86" s="405"/>
      <c r="V86" s="406"/>
      <c r="W86" s="406"/>
      <c r="X86" s="403"/>
      <c r="Y86" s="405"/>
      <c r="Z86" s="406"/>
      <c r="AA86" s="406"/>
      <c r="AB86" s="403"/>
    </row>
    <row r="87" spans="3:28" x14ac:dyDescent="0.2">
      <c r="C87" s="499">
        <v>77</v>
      </c>
      <c r="D87" s="478" t="s">
        <v>296</v>
      </c>
      <c r="E87" s="20">
        <f t="shared" si="14"/>
        <v>704.74300000000005</v>
      </c>
      <c r="F87" s="23"/>
      <c r="G87" s="23"/>
      <c r="H87" s="32">
        <f t="shared" si="14"/>
        <v>704.74300000000005</v>
      </c>
      <c r="I87" s="18"/>
      <c r="J87" s="406"/>
      <c r="K87" s="406"/>
      <c r="L87" s="404"/>
      <c r="M87" s="405">
        <f>N87+P87</f>
        <v>704.74300000000005</v>
      </c>
      <c r="N87" s="406"/>
      <c r="O87" s="406"/>
      <c r="P87" s="403">
        <v>704.74300000000005</v>
      </c>
      <c r="Q87" s="405"/>
      <c r="R87" s="406"/>
      <c r="S87" s="406"/>
      <c r="T87" s="403"/>
      <c r="U87" s="405"/>
      <c r="V87" s="406"/>
      <c r="W87" s="406"/>
      <c r="X87" s="403"/>
      <c r="Y87" s="405"/>
      <c r="Z87" s="406"/>
      <c r="AA87" s="406"/>
      <c r="AB87" s="403"/>
    </row>
    <row r="88" spans="3:28" x14ac:dyDescent="0.2">
      <c r="C88" s="500">
        <v>78</v>
      </c>
      <c r="D88" s="482" t="s">
        <v>223</v>
      </c>
      <c r="E88" s="20">
        <f t="shared" si="14"/>
        <v>70</v>
      </c>
      <c r="F88" s="23">
        <f t="shared" si="14"/>
        <v>70</v>
      </c>
      <c r="G88" s="23"/>
      <c r="H88" s="32"/>
      <c r="I88" s="398">
        <f>J88+L88</f>
        <v>70</v>
      </c>
      <c r="J88" s="399">
        <v>70</v>
      </c>
      <c r="K88" s="399"/>
      <c r="L88" s="400"/>
      <c r="M88" s="401"/>
      <c r="N88" s="399"/>
      <c r="O88" s="399"/>
      <c r="P88" s="407"/>
      <c r="Q88" s="401"/>
      <c r="R88" s="399"/>
      <c r="S88" s="399"/>
      <c r="T88" s="407"/>
      <c r="U88" s="401"/>
      <c r="V88" s="399"/>
      <c r="W88" s="399"/>
      <c r="X88" s="407"/>
      <c r="Y88" s="401"/>
      <c r="Z88" s="399"/>
      <c r="AA88" s="399"/>
      <c r="AB88" s="407"/>
    </row>
    <row r="89" spans="3:28" x14ac:dyDescent="0.2">
      <c r="C89" s="500">
        <v>79</v>
      </c>
      <c r="D89" s="280" t="s">
        <v>330</v>
      </c>
      <c r="E89" s="20">
        <f t="shared" si="14"/>
        <v>19.943000000000001</v>
      </c>
      <c r="F89" s="23">
        <f t="shared" si="14"/>
        <v>19.943000000000001</v>
      </c>
      <c r="G89" s="23"/>
      <c r="H89" s="32"/>
      <c r="I89" s="227"/>
      <c r="J89" s="219"/>
      <c r="K89" s="218"/>
      <c r="L89" s="219"/>
      <c r="M89" s="20">
        <f>N89+P89</f>
        <v>19.943000000000001</v>
      </c>
      <c r="N89" s="218">
        <v>19.943000000000001</v>
      </c>
      <c r="O89" s="218"/>
      <c r="P89" s="262"/>
      <c r="Q89" s="401"/>
      <c r="R89" s="399"/>
      <c r="S89" s="399"/>
      <c r="T89" s="407"/>
      <c r="U89" s="401"/>
      <c r="V89" s="399"/>
      <c r="W89" s="399"/>
      <c r="X89" s="407"/>
      <c r="Y89" s="401"/>
      <c r="Z89" s="399"/>
      <c r="AA89" s="399"/>
      <c r="AB89" s="407"/>
    </row>
    <row r="90" spans="3:28" x14ac:dyDescent="0.2">
      <c r="C90" s="499">
        <v>80</v>
      </c>
      <c r="D90" s="25" t="s">
        <v>280</v>
      </c>
      <c r="E90" s="29">
        <f t="shared" si="14"/>
        <v>491.32600000000002</v>
      </c>
      <c r="F90" s="27">
        <f t="shared" si="14"/>
        <v>491.32600000000002</v>
      </c>
      <c r="G90" s="27">
        <f t="shared" si="14"/>
        <v>32.332999999999998</v>
      </c>
      <c r="H90" s="30"/>
      <c r="I90" s="346">
        <f>J90+L90</f>
        <v>344.74400000000003</v>
      </c>
      <c r="J90" s="13">
        <f>SUM(J91:J108)</f>
        <v>344.74400000000003</v>
      </c>
      <c r="K90" s="13"/>
      <c r="L90" s="11"/>
      <c r="M90" s="182">
        <f>N90+P90</f>
        <v>146.58199999999999</v>
      </c>
      <c r="N90" s="13">
        <f>SUM(N91:N105)</f>
        <v>146.58199999999999</v>
      </c>
      <c r="O90" s="13">
        <f>SUM(O91:O108)</f>
        <v>32.332999999999998</v>
      </c>
      <c r="P90" s="8"/>
      <c r="Q90" s="182"/>
      <c r="R90" s="13"/>
      <c r="S90" s="13"/>
      <c r="T90" s="8"/>
      <c r="U90" s="401"/>
      <c r="V90" s="399"/>
      <c r="W90" s="399"/>
      <c r="X90" s="407"/>
      <c r="Y90" s="401"/>
      <c r="Z90" s="399"/>
      <c r="AA90" s="399"/>
      <c r="AB90" s="407"/>
    </row>
    <row r="91" spans="3:28" x14ac:dyDescent="0.2">
      <c r="C91" s="499">
        <v>81</v>
      </c>
      <c r="D91" s="22" t="s">
        <v>85</v>
      </c>
      <c r="E91" s="20">
        <f t="shared" si="14"/>
        <v>180.66800000000001</v>
      </c>
      <c r="F91" s="23">
        <f t="shared" si="14"/>
        <v>180.66800000000001</v>
      </c>
      <c r="G91" s="23"/>
      <c r="H91" s="32"/>
      <c r="I91" s="398">
        <f>J91+L91</f>
        <v>180.66800000000001</v>
      </c>
      <c r="J91" s="394">
        <v>180.66800000000001</v>
      </c>
      <c r="K91" s="399"/>
      <c r="L91" s="400"/>
      <c r="M91" s="401"/>
      <c r="N91" s="399"/>
      <c r="O91" s="399"/>
      <c r="P91" s="407"/>
      <c r="Q91" s="401"/>
      <c r="R91" s="399"/>
      <c r="S91" s="399"/>
      <c r="T91" s="407"/>
      <c r="U91" s="401"/>
      <c r="V91" s="399"/>
      <c r="W91" s="399"/>
      <c r="X91" s="407"/>
      <c r="Y91" s="401"/>
      <c r="Z91" s="399"/>
      <c r="AA91" s="399"/>
      <c r="AB91" s="407"/>
    </row>
    <row r="92" spans="3:28" x14ac:dyDescent="0.2">
      <c r="C92" s="499">
        <v>82</v>
      </c>
      <c r="D92" s="488" t="s">
        <v>86</v>
      </c>
      <c r="E92" s="20">
        <f t="shared" si="14"/>
        <v>121.33199999999999</v>
      </c>
      <c r="F92" s="23">
        <f t="shared" si="14"/>
        <v>121.33199999999999</v>
      </c>
      <c r="G92" s="23">
        <f t="shared" si="14"/>
        <v>32.332999999999998</v>
      </c>
      <c r="H92" s="32"/>
      <c r="I92" s="398"/>
      <c r="J92" s="399"/>
      <c r="K92" s="399"/>
      <c r="L92" s="400"/>
      <c r="M92" s="401">
        <f>N92</f>
        <v>121.33199999999999</v>
      </c>
      <c r="N92" s="399">
        <v>121.33199999999999</v>
      </c>
      <c r="O92" s="399">
        <v>32.332999999999998</v>
      </c>
      <c r="P92" s="407"/>
      <c r="Q92" s="401"/>
      <c r="R92" s="399"/>
      <c r="S92" s="399"/>
      <c r="T92" s="407"/>
      <c r="U92" s="401"/>
      <c r="V92" s="399"/>
      <c r="W92" s="399"/>
      <c r="X92" s="407"/>
      <c r="Y92" s="401"/>
      <c r="Z92" s="399"/>
      <c r="AA92" s="399"/>
      <c r="AB92" s="407"/>
    </row>
    <row r="93" spans="3:28" x14ac:dyDescent="0.2">
      <c r="C93" s="499">
        <v>83</v>
      </c>
      <c r="D93" s="22" t="s">
        <v>87</v>
      </c>
      <c r="E93" s="20">
        <f t="shared" si="14"/>
        <v>2</v>
      </c>
      <c r="F93" s="23">
        <f t="shared" si="14"/>
        <v>2</v>
      </c>
      <c r="G93" s="23"/>
      <c r="H93" s="32"/>
      <c r="I93" s="398">
        <f>J93+L93</f>
        <v>2</v>
      </c>
      <c r="J93" s="399">
        <v>2</v>
      </c>
      <c r="K93" s="399"/>
      <c r="L93" s="400"/>
      <c r="M93" s="401"/>
      <c r="N93" s="399"/>
      <c r="O93" s="399"/>
      <c r="P93" s="407"/>
      <c r="Q93" s="401"/>
      <c r="R93" s="399"/>
      <c r="S93" s="399"/>
      <c r="T93" s="407"/>
      <c r="U93" s="401"/>
      <c r="V93" s="399"/>
      <c r="W93" s="399"/>
      <c r="X93" s="407"/>
      <c r="Y93" s="401"/>
      <c r="Z93" s="399"/>
      <c r="AA93" s="399"/>
      <c r="AB93" s="407"/>
    </row>
    <row r="94" spans="3:28" x14ac:dyDescent="0.2">
      <c r="C94" s="499">
        <v>84</v>
      </c>
      <c r="D94" s="22" t="s">
        <v>88</v>
      </c>
      <c r="E94" s="20">
        <f t="shared" si="14"/>
        <v>3.8010000000000002</v>
      </c>
      <c r="F94" s="23">
        <f t="shared" si="14"/>
        <v>3.8010000000000002</v>
      </c>
      <c r="G94" s="23"/>
      <c r="H94" s="32"/>
      <c r="I94" s="398">
        <f t="shared" ref="I94:I124" si="15">J94+L94</f>
        <v>3.8010000000000002</v>
      </c>
      <c r="J94" s="399">
        <v>3.8010000000000002</v>
      </c>
      <c r="K94" s="399"/>
      <c r="L94" s="400"/>
      <c r="M94" s="401"/>
      <c r="N94" s="399"/>
      <c r="O94" s="399"/>
      <c r="P94" s="407"/>
      <c r="Q94" s="401"/>
      <c r="R94" s="399"/>
      <c r="S94" s="399"/>
      <c r="T94" s="407"/>
      <c r="U94" s="401"/>
      <c r="V94" s="399"/>
      <c r="W94" s="399"/>
      <c r="X94" s="407"/>
      <c r="Y94" s="401"/>
      <c r="Z94" s="399"/>
      <c r="AA94" s="399"/>
      <c r="AB94" s="407"/>
    </row>
    <row r="95" spans="3:28" ht="25.5" x14ac:dyDescent="0.2">
      <c r="C95" s="499">
        <v>85</v>
      </c>
      <c r="D95" s="477" t="s">
        <v>240</v>
      </c>
      <c r="E95" s="20">
        <f t="shared" si="14"/>
        <v>20</v>
      </c>
      <c r="F95" s="23">
        <f t="shared" si="14"/>
        <v>20</v>
      </c>
      <c r="G95" s="23"/>
      <c r="H95" s="32"/>
      <c r="I95" s="398">
        <f t="shared" si="15"/>
        <v>20</v>
      </c>
      <c r="J95" s="399">
        <v>20</v>
      </c>
      <c r="K95" s="399"/>
      <c r="L95" s="400"/>
      <c r="M95" s="401"/>
      <c r="N95" s="399"/>
      <c r="O95" s="399"/>
      <c r="P95" s="407"/>
      <c r="Q95" s="401"/>
      <c r="R95" s="399"/>
      <c r="S95" s="399"/>
      <c r="T95" s="407"/>
      <c r="U95" s="401"/>
      <c r="V95" s="399"/>
      <c r="W95" s="399"/>
      <c r="X95" s="407"/>
      <c r="Y95" s="401"/>
      <c r="Z95" s="399"/>
      <c r="AA95" s="399"/>
      <c r="AB95" s="407"/>
    </row>
    <row r="96" spans="3:28" x14ac:dyDescent="0.2">
      <c r="C96" s="499">
        <v>86</v>
      </c>
      <c r="D96" s="477" t="s">
        <v>241</v>
      </c>
      <c r="E96" s="20">
        <f t="shared" si="14"/>
        <v>12.157</v>
      </c>
      <c r="F96" s="23">
        <f t="shared" si="14"/>
        <v>12.157</v>
      </c>
      <c r="G96" s="23"/>
      <c r="H96" s="32"/>
      <c r="I96" s="398">
        <f t="shared" si="15"/>
        <v>12.157</v>
      </c>
      <c r="J96" s="399">
        <v>12.157</v>
      </c>
      <c r="K96" s="399"/>
      <c r="L96" s="400"/>
      <c r="M96" s="401"/>
      <c r="N96" s="399"/>
      <c r="O96" s="399"/>
      <c r="P96" s="407"/>
      <c r="Q96" s="401"/>
      <c r="R96" s="399"/>
      <c r="S96" s="399"/>
      <c r="T96" s="407"/>
      <c r="U96" s="401"/>
      <c r="V96" s="399"/>
      <c r="W96" s="399"/>
      <c r="X96" s="407"/>
      <c r="Y96" s="401"/>
      <c r="Z96" s="399"/>
      <c r="AA96" s="399"/>
      <c r="AB96" s="407"/>
    </row>
    <row r="97" spans="3:28" x14ac:dyDescent="0.2">
      <c r="C97" s="499">
        <v>87</v>
      </c>
      <c r="D97" s="477" t="s">
        <v>242</v>
      </c>
      <c r="E97" s="20">
        <f t="shared" si="14"/>
        <v>20</v>
      </c>
      <c r="F97" s="23">
        <f t="shared" si="14"/>
        <v>20</v>
      </c>
      <c r="G97" s="23"/>
      <c r="H97" s="32"/>
      <c r="I97" s="398">
        <f t="shared" si="15"/>
        <v>20</v>
      </c>
      <c r="J97" s="399">
        <v>20</v>
      </c>
      <c r="K97" s="399"/>
      <c r="L97" s="400"/>
      <c r="M97" s="401"/>
      <c r="N97" s="399"/>
      <c r="O97" s="399"/>
      <c r="P97" s="407"/>
      <c r="Q97" s="401"/>
      <c r="R97" s="399"/>
      <c r="S97" s="399"/>
      <c r="T97" s="407"/>
      <c r="U97" s="401"/>
      <c r="V97" s="399"/>
      <c r="W97" s="399"/>
      <c r="X97" s="407"/>
      <c r="Y97" s="401"/>
      <c r="Z97" s="399"/>
      <c r="AA97" s="399"/>
      <c r="AB97" s="407"/>
    </row>
    <row r="98" spans="3:28" ht="24.75" customHeight="1" x14ac:dyDescent="0.2">
      <c r="C98" s="499">
        <v>88</v>
      </c>
      <c r="D98" s="477" t="s">
        <v>279</v>
      </c>
      <c r="E98" s="20">
        <f t="shared" si="14"/>
        <v>25</v>
      </c>
      <c r="F98" s="23">
        <f t="shared" si="14"/>
        <v>25</v>
      </c>
      <c r="G98" s="23"/>
      <c r="H98" s="32"/>
      <c r="I98" s="398">
        <f t="shared" si="15"/>
        <v>25</v>
      </c>
      <c r="J98" s="399">
        <v>25</v>
      </c>
      <c r="K98" s="399"/>
      <c r="L98" s="400"/>
      <c r="M98" s="401"/>
      <c r="N98" s="399"/>
      <c r="O98" s="399"/>
      <c r="P98" s="407"/>
      <c r="Q98" s="401"/>
      <c r="R98" s="399"/>
      <c r="S98" s="399"/>
      <c r="T98" s="407"/>
      <c r="U98" s="401"/>
      <c r="V98" s="399"/>
      <c r="W98" s="399"/>
      <c r="X98" s="407"/>
      <c r="Y98" s="401"/>
      <c r="Z98" s="399"/>
      <c r="AA98" s="399"/>
      <c r="AB98" s="407"/>
    </row>
    <row r="99" spans="3:28" x14ac:dyDescent="0.2">
      <c r="C99" s="499">
        <v>89</v>
      </c>
      <c r="D99" s="22" t="s">
        <v>89</v>
      </c>
      <c r="E99" s="20">
        <f t="shared" si="14"/>
        <v>0.8</v>
      </c>
      <c r="F99" s="23">
        <f t="shared" si="14"/>
        <v>0.8</v>
      </c>
      <c r="G99" s="23"/>
      <c r="H99" s="32"/>
      <c r="I99" s="398">
        <f t="shared" si="15"/>
        <v>0.8</v>
      </c>
      <c r="J99" s="399">
        <v>0.8</v>
      </c>
      <c r="K99" s="399"/>
      <c r="L99" s="400"/>
      <c r="M99" s="401"/>
      <c r="N99" s="399"/>
      <c r="O99" s="399"/>
      <c r="P99" s="407"/>
      <c r="Q99" s="401"/>
      <c r="R99" s="399"/>
      <c r="S99" s="399"/>
      <c r="T99" s="407"/>
      <c r="U99" s="401"/>
      <c r="V99" s="399"/>
      <c r="W99" s="399"/>
      <c r="X99" s="407"/>
      <c r="Y99" s="401"/>
      <c r="Z99" s="399"/>
      <c r="AA99" s="399"/>
      <c r="AB99" s="407"/>
    </row>
    <row r="100" spans="3:28" ht="25.5" customHeight="1" x14ac:dyDescent="0.2">
      <c r="C100" s="499">
        <v>90</v>
      </c>
      <c r="D100" s="479" t="s">
        <v>282</v>
      </c>
      <c r="E100" s="20">
        <f t="shared" si="14"/>
        <v>4.4249999999999998</v>
      </c>
      <c r="F100" s="23">
        <f t="shared" si="14"/>
        <v>4.4249999999999998</v>
      </c>
      <c r="G100" s="23"/>
      <c r="H100" s="32"/>
      <c r="I100" s="398">
        <f t="shared" si="15"/>
        <v>4.4249999999999998</v>
      </c>
      <c r="J100" s="399">
        <v>4.4249999999999998</v>
      </c>
      <c r="K100" s="399"/>
      <c r="L100" s="400"/>
      <c r="M100" s="401"/>
      <c r="N100" s="399"/>
      <c r="O100" s="399"/>
      <c r="P100" s="407"/>
      <c r="Q100" s="401"/>
      <c r="R100" s="399"/>
      <c r="S100" s="399"/>
      <c r="T100" s="407"/>
      <c r="U100" s="401"/>
      <c r="V100" s="399"/>
      <c r="W100" s="399"/>
      <c r="X100" s="407"/>
      <c r="Y100" s="401"/>
      <c r="Z100" s="399"/>
      <c r="AA100" s="399"/>
      <c r="AB100" s="407"/>
    </row>
    <row r="101" spans="3:28" ht="12.75" customHeight="1" x14ac:dyDescent="0.2">
      <c r="C101" s="499">
        <v>91</v>
      </c>
      <c r="D101" s="482" t="s">
        <v>340</v>
      </c>
      <c r="E101" s="20">
        <f t="shared" si="14"/>
        <v>5.4950000000000001</v>
      </c>
      <c r="F101" s="23">
        <f t="shared" si="14"/>
        <v>5.4950000000000001</v>
      </c>
      <c r="G101" s="23"/>
      <c r="H101" s="32"/>
      <c r="I101" s="455">
        <f>J101+L101</f>
        <v>5.4950000000000001</v>
      </c>
      <c r="J101" s="191">
        <v>5.4950000000000001</v>
      </c>
      <c r="K101" s="399"/>
      <c r="L101" s="400"/>
      <c r="M101" s="401"/>
      <c r="N101" s="399"/>
      <c r="O101" s="399"/>
      <c r="P101" s="407"/>
      <c r="Q101" s="401"/>
      <c r="R101" s="399"/>
      <c r="S101" s="399"/>
      <c r="T101" s="407"/>
      <c r="U101" s="401"/>
      <c r="V101" s="399"/>
      <c r="W101" s="399"/>
      <c r="X101" s="407"/>
      <c r="Y101" s="401"/>
      <c r="Z101" s="399"/>
      <c r="AA101" s="399"/>
      <c r="AB101" s="407"/>
    </row>
    <row r="102" spans="3:28" ht="12.75" customHeight="1" x14ac:dyDescent="0.2">
      <c r="C102" s="499">
        <v>92</v>
      </c>
      <c r="D102" s="22" t="s">
        <v>83</v>
      </c>
      <c r="E102" s="20">
        <f t="shared" si="14"/>
        <v>40</v>
      </c>
      <c r="F102" s="23">
        <f t="shared" si="14"/>
        <v>40</v>
      </c>
      <c r="G102" s="23"/>
      <c r="H102" s="32"/>
      <c r="I102" s="398">
        <f>J102+L102</f>
        <v>20</v>
      </c>
      <c r="J102" s="399">
        <v>20</v>
      </c>
      <c r="K102" s="399"/>
      <c r="L102" s="400"/>
      <c r="M102" s="401">
        <f>N102</f>
        <v>20</v>
      </c>
      <c r="N102" s="399">
        <v>20</v>
      </c>
      <c r="O102" s="399"/>
      <c r="P102" s="407"/>
      <c r="Q102" s="401"/>
      <c r="R102" s="399"/>
      <c r="S102" s="399"/>
      <c r="T102" s="407"/>
      <c r="U102" s="401"/>
      <c r="V102" s="399"/>
      <c r="W102" s="399"/>
      <c r="X102" s="407"/>
      <c r="Y102" s="401"/>
      <c r="Z102" s="399"/>
      <c r="AA102" s="399"/>
      <c r="AB102" s="407"/>
    </row>
    <row r="103" spans="3:28" ht="12.75" customHeight="1" x14ac:dyDescent="0.2">
      <c r="C103" s="499">
        <v>93</v>
      </c>
      <c r="D103" s="22" t="s">
        <v>84</v>
      </c>
      <c r="E103" s="20">
        <f t="shared" si="14"/>
        <v>1</v>
      </c>
      <c r="F103" s="23">
        <f t="shared" si="14"/>
        <v>1</v>
      </c>
      <c r="G103" s="23"/>
      <c r="H103" s="32"/>
      <c r="I103" s="398">
        <f>J103+L103</f>
        <v>1</v>
      </c>
      <c r="J103" s="399">
        <v>1</v>
      </c>
      <c r="K103" s="399"/>
      <c r="L103" s="400"/>
      <c r="M103" s="401"/>
      <c r="N103" s="399"/>
      <c r="O103" s="399"/>
      <c r="P103" s="407"/>
      <c r="Q103" s="401"/>
      <c r="R103" s="399"/>
      <c r="S103" s="399"/>
      <c r="T103" s="407"/>
      <c r="U103" s="401"/>
      <c r="V103" s="399"/>
      <c r="W103" s="399"/>
      <c r="X103" s="407"/>
      <c r="Y103" s="401"/>
      <c r="Z103" s="399"/>
      <c r="AA103" s="399"/>
      <c r="AB103" s="407"/>
    </row>
    <row r="104" spans="3:28" ht="12.75" customHeight="1" x14ac:dyDescent="0.2">
      <c r="C104" s="499">
        <v>94</v>
      </c>
      <c r="D104" s="489" t="s">
        <v>337</v>
      </c>
      <c r="E104" s="20">
        <f t="shared" si="14"/>
        <v>17</v>
      </c>
      <c r="F104" s="23">
        <f t="shared" si="14"/>
        <v>17</v>
      </c>
      <c r="G104" s="23"/>
      <c r="H104" s="32"/>
      <c r="I104" s="320">
        <f t="shared" si="15"/>
        <v>17</v>
      </c>
      <c r="J104" s="180">
        <v>17</v>
      </c>
      <c r="K104" s="399"/>
      <c r="L104" s="400"/>
      <c r="M104" s="401"/>
      <c r="N104" s="399"/>
      <c r="O104" s="399"/>
      <c r="P104" s="407"/>
      <c r="Q104" s="401"/>
      <c r="R104" s="399"/>
      <c r="S104" s="399"/>
      <c r="T104" s="407"/>
      <c r="U104" s="401"/>
      <c r="V104" s="399"/>
      <c r="W104" s="399"/>
      <c r="X104" s="407"/>
      <c r="Y104" s="401"/>
      <c r="Z104" s="399"/>
      <c r="AA104" s="399"/>
      <c r="AB104" s="407"/>
    </row>
    <row r="105" spans="3:28" ht="12.75" customHeight="1" x14ac:dyDescent="0.2">
      <c r="C105" s="499">
        <v>95</v>
      </c>
      <c r="D105" s="280" t="s">
        <v>237</v>
      </c>
      <c r="E105" s="20">
        <f t="shared" si="14"/>
        <v>28.884</v>
      </c>
      <c r="F105" s="23">
        <f t="shared" si="14"/>
        <v>28.884</v>
      </c>
      <c r="G105" s="23"/>
      <c r="H105" s="32"/>
      <c r="I105" s="320">
        <f t="shared" si="15"/>
        <v>23.634</v>
      </c>
      <c r="J105" s="180">
        <v>23.634</v>
      </c>
      <c r="K105" s="399"/>
      <c r="L105" s="400"/>
      <c r="M105" s="401">
        <f>N105</f>
        <v>5.25</v>
      </c>
      <c r="N105" s="399">
        <v>5.25</v>
      </c>
      <c r="O105" s="399"/>
      <c r="P105" s="407"/>
      <c r="Q105" s="401"/>
      <c r="R105" s="399"/>
      <c r="S105" s="399"/>
      <c r="T105" s="407"/>
      <c r="U105" s="401"/>
      <c r="V105" s="399"/>
      <c r="W105" s="399"/>
      <c r="X105" s="407"/>
      <c r="Y105" s="401"/>
      <c r="Z105" s="399"/>
      <c r="AA105" s="399"/>
      <c r="AB105" s="407"/>
    </row>
    <row r="106" spans="3:28" ht="12.75" customHeight="1" x14ac:dyDescent="0.2">
      <c r="C106" s="499">
        <v>96</v>
      </c>
      <c r="D106" s="489" t="s">
        <v>338</v>
      </c>
      <c r="E106" s="20">
        <f t="shared" si="14"/>
        <v>4</v>
      </c>
      <c r="F106" s="23">
        <f t="shared" si="14"/>
        <v>4</v>
      </c>
      <c r="G106" s="23"/>
      <c r="H106" s="32"/>
      <c r="I106" s="320">
        <f t="shared" si="15"/>
        <v>4</v>
      </c>
      <c r="J106" s="180">
        <v>4</v>
      </c>
      <c r="K106" s="399"/>
      <c r="L106" s="400"/>
      <c r="M106" s="401"/>
      <c r="N106" s="399"/>
      <c r="O106" s="399"/>
      <c r="P106" s="407"/>
      <c r="Q106" s="401"/>
      <c r="R106" s="399"/>
      <c r="S106" s="399"/>
      <c r="T106" s="407"/>
      <c r="U106" s="401"/>
      <c r="V106" s="399"/>
      <c r="W106" s="399"/>
      <c r="X106" s="407"/>
      <c r="Y106" s="401"/>
      <c r="Z106" s="399"/>
      <c r="AA106" s="399"/>
      <c r="AB106" s="407"/>
    </row>
    <row r="107" spans="3:28" ht="12.75" customHeight="1" x14ac:dyDescent="0.2">
      <c r="C107" s="499">
        <v>97</v>
      </c>
      <c r="D107" s="490" t="s">
        <v>339</v>
      </c>
      <c r="E107" s="20">
        <f t="shared" si="14"/>
        <v>3</v>
      </c>
      <c r="F107" s="23">
        <f t="shared" si="14"/>
        <v>3</v>
      </c>
      <c r="G107" s="23"/>
      <c r="H107" s="32"/>
      <c r="I107" s="320">
        <f t="shared" si="15"/>
        <v>3</v>
      </c>
      <c r="J107" s="180">
        <v>3</v>
      </c>
      <c r="K107" s="399"/>
      <c r="L107" s="400"/>
      <c r="M107" s="401"/>
      <c r="N107" s="399"/>
      <c r="O107" s="399"/>
      <c r="P107" s="407"/>
      <c r="Q107" s="401"/>
      <c r="R107" s="399"/>
      <c r="S107" s="399"/>
      <c r="T107" s="407"/>
      <c r="U107" s="401"/>
      <c r="V107" s="399"/>
      <c r="W107" s="399"/>
      <c r="X107" s="407"/>
      <c r="Y107" s="401"/>
      <c r="Z107" s="399"/>
      <c r="AA107" s="399"/>
      <c r="AB107" s="407"/>
    </row>
    <row r="108" spans="3:28" ht="12.75" customHeight="1" x14ac:dyDescent="0.2">
      <c r="C108" s="499">
        <v>98</v>
      </c>
      <c r="D108" s="482" t="s">
        <v>225</v>
      </c>
      <c r="E108" s="20">
        <f t="shared" si="14"/>
        <v>1.764</v>
      </c>
      <c r="F108" s="23">
        <f t="shared" si="14"/>
        <v>1.764</v>
      </c>
      <c r="G108" s="23"/>
      <c r="H108" s="32"/>
      <c r="I108" s="320">
        <f t="shared" si="15"/>
        <v>1.764</v>
      </c>
      <c r="J108" s="180">
        <v>1.764</v>
      </c>
      <c r="K108" s="399"/>
      <c r="L108" s="400"/>
      <c r="M108" s="401"/>
      <c r="N108" s="399"/>
      <c r="O108" s="399"/>
      <c r="P108" s="407"/>
      <c r="Q108" s="401"/>
      <c r="R108" s="399"/>
      <c r="S108" s="399"/>
      <c r="T108" s="407"/>
      <c r="U108" s="401"/>
      <c r="V108" s="399"/>
      <c r="W108" s="399"/>
      <c r="X108" s="407"/>
      <c r="Y108" s="401"/>
      <c r="Z108" s="399"/>
      <c r="AA108" s="399"/>
      <c r="AB108" s="407"/>
    </row>
    <row r="109" spans="3:28" ht="12.75" customHeight="1" x14ac:dyDescent="0.2">
      <c r="C109" s="499">
        <v>99</v>
      </c>
      <c r="D109" s="491" t="s">
        <v>281</v>
      </c>
      <c r="E109" s="29">
        <f t="shared" si="14"/>
        <v>147.24799999999999</v>
      </c>
      <c r="F109" s="27">
        <f t="shared" si="14"/>
        <v>147.24799999999999</v>
      </c>
      <c r="G109" s="23"/>
      <c r="H109" s="32"/>
      <c r="I109" s="346">
        <f>SUM(I110:I116)</f>
        <v>147.24799999999999</v>
      </c>
      <c r="J109" s="13">
        <f>SUM(J110:J116)</f>
        <v>147.24799999999999</v>
      </c>
      <c r="K109" s="399"/>
      <c r="L109" s="400"/>
      <c r="M109" s="401"/>
      <c r="N109" s="399"/>
      <c r="O109" s="399"/>
      <c r="P109" s="407"/>
      <c r="Q109" s="401"/>
      <c r="R109" s="399"/>
      <c r="S109" s="399"/>
      <c r="T109" s="407"/>
      <c r="U109" s="401"/>
      <c r="V109" s="399"/>
      <c r="W109" s="399"/>
      <c r="X109" s="407"/>
      <c r="Y109" s="401"/>
      <c r="Z109" s="399"/>
      <c r="AA109" s="399"/>
      <c r="AB109" s="407"/>
    </row>
    <row r="110" spans="3:28" x14ac:dyDescent="0.2">
      <c r="C110" s="499">
        <v>100</v>
      </c>
      <c r="D110" s="477" t="s">
        <v>67</v>
      </c>
      <c r="E110" s="20">
        <f t="shared" si="14"/>
        <v>11</v>
      </c>
      <c r="F110" s="23">
        <f t="shared" si="14"/>
        <v>11</v>
      </c>
      <c r="G110" s="27"/>
      <c r="H110" s="30"/>
      <c r="I110" s="398">
        <f t="shared" si="15"/>
        <v>11</v>
      </c>
      <c r="J110" s="399">
        <v>11</v>
      </c>
      <c r="K110" s="399"/>
      <c r="L110" s="400"/>
      <c r="M110" s="401"/>
      <c r="N110" s="399"/>
      <c r="O110" s="399"/>
      <c r="P110" s="407"/>
      <c r="Q110" s="401"/>
      <c r="R110" s="399"/>
      <c r="S110" s="399"/>
      <c r="T110" s="407"/>
      <c r="U110" s="401"/>
      <c r="V110" s="399"/>
      <c r="W110" s="399"/>
      <c r="X110" s="407"/>
      <c r="Y110" s="401"/>
      <c r="Z110" s="399"/>
      <c r="AA110" s="399"/>
      <c r="AB110" s="407"/>
    </row>
    <row r="111" spans="3:28" x14ac:dyDescent="0.2">
      <c r="C111" s="499">
        <v>101</v>
      </c>
      <c r="D111" s="477" t="s">
        <v>283</v>
      </c>
      <c r="E111" s="20">
        <f t="shared" si="14"/>
        <v>59</v>
      </c>
      <c r="F111" s="23">
        <f t="shared" si="14"/>
        <v>59</v>
      </c>
      <c r="G111" s="27"/>
      <c r="H111" s="30"/>
      <c r="I111" s="398">
        <f t="shared" si="15"/>
        <v>59</v>
      </c>
      <c r="J111" s="399">
        <v>59</v>
      </c>
      <c r="K111" s="399"/>
      <c r="L111" s="400"/>
      <c r="M111" s="401"/>
      <c r="N111" s="399"/>
      <c r="O111" s="399"/>
      <c r="P111" s="407"/>
      <c r="Q111" s="401"/>
      <c r="R111" s="399"/>
      <c r="S111" s="399"/>
      <c r="T111" s="407"/>
      <c r="U111" s="401"/>
      <c r="V111" s="399"/>
      <c r="W111" s="399"/>
      <c r="X111" s="407"/>
      <c r="Y111" s="401"/>
      <c r="Z111" s="399"/>
      <c r="AA111" s="399"/>
      <c r="AB111" s="407"/>
    </row>
    <row r="112" spans="3:28" x14ac:dyDescent="0.2">
      <c r="C112" s="499">
        <v>102</v>
      </c>
      <c r="D112" s="478" t="s">
        <v>68</v>
      </c>
      <c r="E112" s="20">
        <f t="shared" si="14"/>
        <v>23.998000000000001</v>
      </c>
      <c r="F112" s="23">
        <f t="shared" si="14"/>
        <v>23.998000000000001</v>
      </c>
      <c r="G112" s="27"/>
      <c r="H112" s="30"/>
      <c r="I112" s="398">
        <f t="shared" si="15"/>
        <v>23.998000000000001</v>
      </c>
      <c r="J112" s="399">
        <v>23.998000000000001</v>
      </c>
      <c r="K112" s="399"/>
      <c r="L112" s="400"/>
      <c r="M112" s="401"/>
      <c r="N112" s="399"/>
      <c r="O112" s="399"/>
      <c r="P112" s="407"/>
      <c r="Q112" s="401"/>
      <c r="R112" s="399"/>
      <c r="S112" s="399"/>
      <c r="T112" s="407"/>
      <c r="U112" s="401"/>
      <c r="V112" s="399"/>
      <c r="W112" s="399"/>
      <c r="X112" s="407"/>
      <c r="Y112" s="401"/>
      <c r="Z112" s="399"/>
      <c r="AA112" s="399"/>
      <c r="AB112" s="407"/>
    </row>
    <row r="113" spans="3:28" x14ac:dyDescent="0.2">
      <c r="C113" s="500">
        <v>103</v>
      </c>
      <c r="D113" s="482" t="s">
        <v>284</v>
      </c>
      <c r="E113" s="20">
        <f t="shared" si="14"/>
        <v>30</v>
      </c>
      <c r="F113" s="23">
        <f t="shared" si="14"/>
        <v>30</v>
      </c>
      <c r="G113" s="27"/>
      <c r="H113" s="30"/>
      <c r="I113" s="387">
        <f t="shared" si="15"/>
        <v>30</v>
      </c>
      <c r="J113" s="394">
        <v>30</v>
      </c>
      <c r="K113" s="394"/>
      <c r="L113" s="396"/>
      <c r="M113" s="389"/>
      <c r="N113" s="394"/>
      <c r="O113" s="394"/>
      <c r="P113" s="397"/>
      <c r="Q113" s="389"/>
      <c r="R113" s="399"/>
      <c r="S113" s="399"/>
      <c r="T113" s="407"/>
      <c r="U113" s="401"/>
      <c r="V113" s="399"/>
      <c r="W113" s="399"/>
      <c r="X113" s="407"/>
      <c r="Y113" s="401"/>
      <c r="Z113" s="399"/>
      <c r="AA113" s="399"/>
      <c r="AB113" s="407"/>
    </row>
    <row r="114" spans="3:28" ht="25.5" x14ac:dyDescent="0.2">
      <c r="C114" s="500">
        <v>104</v>
      </c>
      <c r="D114" s="482" t="s">
        <v>287</v>
      </c>
      <c r="E114" s="20">
        <f t="shared" si="14"/>
        <v>6</v>
      </c>
      <c r="F114" s="23">
        <f t="shared" si="14"/>
        <v>6</v>
      </c>
      <c r="G114" s="27"/>
      <c r="H114" s="30"/>
      <c r="I114" s="387">
        <f t="shared" si="15"/>
        <v>6</v>
      </c>
      <c r="J114" s="394">
        <v>6</v>
      </c>
      <c r="K114" s="394"/>
      <c r="L114" s="396"/>
      <c r="M114" s="389"/>
      <c r="N114" s="394"/>
      <c r="O114" s="394"/>
      <c r="P114" s="397"/>
      <c r="Q114" s="389"/>
      <c r="R114" s="399"/>
      <c r="S114" s="399"/>
      <c r="T114" s="407"/>
      <c r="U114" s="401"/>
      <c r="V114" s="399"/>
      <c r="W114" s="399"/>
      <c r="X114" s="407"/>
      <c r="Y114" s="401"/>
      <c r="Z114" s="399"/>
      <c r="AA114" s="399"/>
      <c r="AB114" s="407"/>
    </row>
    <row r="115" spans="3:28" x14ac:dyDescent="0.2">
      <c r="C115" s="500">
        <v>105</v>
      </c>
      <c r="D115" s="482" t="s">
        <v>285</v>
      </c>
      <c r="E115" s="20">
        <f t="shared" si="14"/>
        <v>10</v>
      </c>
      <c r="F115" s="23">
        <f t="shared" si="14"/>
        <v>10</v>
      </c>
      <c r="G115" s="27"/>
      <c r="H115" s="30"/>
      <c r="I115" s="387">
        <f t="shared" si="15"/>
        <v>10</v>
      </c>
      <c r="J115" s="394">
        <v>10</v>
      </c>
      <c r="K115" s="394"/>
      <c r="L115" s="396"/>
      <c r="M115" s="389"/>
      <c r="N115" s="394"/>
      <c r="O115" s="394"/>
      <c r="P115" s="397"/>
      <c r="Q115" s="389"/>
      <c r="R115" s="399"/>
      <c r="S115" s="399"/>
      <c r="T115" s="407"/>
      <c r="U115" s="401"/>
      <c r="V115" s="399"/>
      <c r="W115" s="399"/>
      <c r="X115" s="407"/>
      <c r="Y115" s="401"/>
      <c r="Z115" s="399"/>
      <c r="AA115" s="399"/>
      <c r="AB115" s="407"/>
    </row>
    <row r="116" spans="3:28" x14ac:dyDescent="0.2">
      <c r="C116" s="500">
        <v>106</v>
      </c>
      <c r="D116" s="482" t="s">
        <v>286</v>
      </c>
      <c r="E116" s="20">
        <f t="shared" si="14"/>
        <v>7.25</v>
      </c>
      <c r="F116" s="23">
        <f t="shared" si="14"/>
        <v>7.25</v>
      </c>
      <c r="G116" s="27"/>
      <c r="H116" s="30"/>
      <c r="I116" s="387">
        <f t="shared" si="15"/>
        <v>7.25</v>
      </c>
      <c r="J116" s="394">
        <v>7.25</v>
      </c>
      <c r="K116" s="394"/>
      <c r="L116" s="396"/>
      <c r="M116" s="389"/>
      <c r="N116" s="394"/>
      <c r="O116" s="394"/>
      <c r="P116" s="397"/>
      <c r="Q116" s="389"/>
      <c r="R116" s="399"/>
      <c r="S116" s="399"/>
      <c r="T116" s="407"/>
      <c r="U116" s="401"/>
      <c r="V116" s="399"/>
      <c r="W116" s="399"/>
      <c r="X116" s="407"/>
      <c r="Y116" s="401"/>
      <c r="Z116" s="399"/>
      <c r="AA116" s="399"/>
      <c r="AB116" s="407"/>
    </row>
    <row r="117" spans="3:28" x14ac:dyDescent="0.2">
      <c r="C117" s="500">
        <v>107</v>
      </c>
      <c r="D117" s="474" t="s">
        <v>1</v>
      </c>
      <c r="E117" s="29">
        <f t="shared" si="14"/>
        <v>1175.9930000000002</v>
      </c>
      <c r="F117" s="27">
        <f t="shared" si="14"/>
        <v>1134.9930000000002</v>
      </c>
      <c r="G117" s="27">
        <f t="shared" si="14"/>
        <v>1058.6559999999999</v>
      </c>
      <c r="H117" s="30">
        <f t="shared" si="14"/>
        <v>41</v>
      </c>
      <c r="I117" s="188">
        <f t="shared" si="15"/>
        <v>101.313</v>
      </c>
      <c r="J117" s="190">
        <v>60.313000000000002</v>
      </c>
      <c r="K117" s="190">
        <v>55.493000000000002</v>
      </c>
      <c r="L117" s="417">
        <v>41</v>
      </c>
      <c r="M117" s="40">
        <f t="shared" ref="M117:M123" si="16">N117+P117</f>
        <v>1074.68</v>
      </c>
      <c r="N117" s="190">
        <v>1074.68</v>
      </c>
      <c r="O117" s="190">
        <v>1003.163</v>
      </c>
      <c r="P117" s="397"/>
      <c r="Q117" s="389"/>
      <c r="R117" s="399"/>
      <c r="S117" s="399"/>
      <c r="T117" s="407"/>
      <c r="U117" s="401"/>
      <c r="V117" s="399"/>
      <c r="W117" s="399"/>
      <c r="X117" s="407"/>
      <c r="Y117" s="401"/>
      <c r="Z117" s="399"/>
      <c r="AA117" s="399"/>
      <c r="AB117" s="407"/>
    </row>
    <row r="118" spans="3:28" x14ac:dyDescent="0.2">
      <c r="C118" s="500">
        <v>108</v>
      </c>
      <c r="D118" s="474" t="s">
        <v>3</v>
      </c>
      <c r="E118" s="29">
        <f t="shared" si="14"/>
        <v>508.30999999999995</v>
      </c>
      <c r="F118" s="27">
        <f t="shared" si="14"/>
        <v>508.30999999999995</v>
      </c>
      <c r="G118" s="27">
        <f t="shared" si="14"/>
        <v>424.55499999999995</v>
      </c>
      <c r="H118" s="30"/>
      <c r="I118" s="188">
        <f t="shared" si="15"/>
        <v>478.87599999999998</v>
      </c>
      <c r="J118" s="13">
        <v>478.87599999999998</v>
      </c>
      <c r="K118" s="13">
        <v>424.15499999999997</v>
      </c>
      <c r="L118" s="417"/>
      <c r="M118" s="40">
        <f t="shared" si="16"/>
        <v>2.008</v>
      </c>
      <c r="N118" s="190">
        <v>2.008</v>
      </c>
      <c r="O118" s="190"/>
      <c r="P118" s="12"/>
      <c r="Q118" s="40"/>
      <c r="R118" s="13"/>
      <c r="S118" s="13"/>
      <c r="T118" s="8"/>
      <c r="U118" s="182">
        <f t="shared" ref="U118:U126" si="17">V118+X118</f>
        <v>27.425999999999998</v>
      </c>
      <c r="V118" s="13">
        <v>27.425999999999998</v>
      </c>
      <c r="W118" s="13">
        <v>0.4</v>
      </c>
      <c r="X118" s="8"/>
      <c r="Y118" s="182"/>
      <c r="Z118" s="13"/>
      <c r="AA118" s="13"/>
      <c r="AB118" s="8"/>
    </row>
    <row r="119" spans="3:28" s="6" customFormat="1" x14ac:dyDescent="0.2">
      <c r="C119" s="500">
        <v>109</v>
      </c>
      <c r="D119" s="474" t="s">
        <v>4</v>
      </c>
      <c r="E119" s="29">
        <f t="shared" si="14"/>
        <v>644.178</v>
      </c>
      <c r="F119" s="27">
        <f t="shared" si="14"/>
        <v>637.07799999999997</v>
      </c>
      <c r="G119" s="27">
        <f t="shared" si="14"/>
        <v>466.358</v>
      </c>
      <c r="H119" s="30">
        <f t="shared" si="14"/>
        <v>7.1</v>
      </c>
      <c r="I119" s="188">
        <f t="shared" si="15"/>
        <v>566.78099999999995</v>
      </c>
      <c r="J119" s="190">
        <v>566.78099999999995</v>
      </c>
      <c r="K119" s="190">
        <v>460.108</v>
      </c>
      <c r="L119" s="417"/>
      <c r="M119" s="40">
        <f t="shared" si="16"/>
        <v>1.1479999999999999</v>
      </c>
      <c r="N119" s="190">
        <v>1.1479999999999999</v>
      </c>
      <c r="O119" s="190"/>
      <c r="P119" s="12"/>
      <c r="Q119" s="40"/>
      <c r="R119" s="13"/>
      <c r="S119" s="13"/>
      <c r="T119" s="8"/>
      <c r="U119" s="182">
        <f t="shared" si="17"/>
        <v>58.56</v>
      </c>
      <c r="V119" s="13">
        <v>51.46</v>
      </c>
      <c r="W119" s="13"/>
      <c r="X119" s="8">
        <v>7.1</v>
      </c>
      <c r="Y119" s="182">
        <f>Z119+AB119</f>
        <v>17.689</v>
      </c>
      <c r="Z119" s="13">
        <v>17.689</v>
      </c>
      <c r="AA119" s="13">
        <v>6.25</v>
      </c>
      <c r="AB119" s="8"/>
    </row>
    <row r="120" spans="3:28" x14ac:dyDescent="0.2">
      <c r="C120" s="500">
        <v>110</v>
      </c>
      <c r="D120" s="492" t="s">
        <v>36</v>
      </c>
      <c r="E120" s="29">
        <f t="shared" si="14"/>
        <v>907.25</v>
      </c>
      <c r="F120" s="27">
        <f t="shared" si="14"/>
        <v>869.4609999999999</v>
      </c>
      <c r="G120" s="27">
        <f t="shared" si="14"/>
        <v>759.24099999999999</v>
      </c>
      <c r="H120" s="30">
        <f t="shared" si="14"/>
        <v>37.788999999999994</v>
      </c>
      <c r="I120" s="188">
        <f t="shared" si="15"/>
        <v>835.89099999999996</v>
      </c>
      <c r="J120" s="190">
        <v>835.89099999999996</v>
      </c>
      <c r="K120" s="190">
        <v>754.65800000000002</v>
      </c>
      <c r="L120" s="417"/>
      <c r="M120" s="40">
        <f t="shared" si="16"/>
        <v>33.065999999999995</v>
      </c>
      <c r="N120" s="190">
        <v>0.32400000000000001</v>
      </c>
      <c r="O120" s="190"/>
      <c r="P120" s="12">
        <v>32.741999999999997</v>
      </c>
      <c r="Q120" s="40"/>
      <c r="R120" s="13"/>
      <c r="S120" s="13"/>
      <c r="T120" s="8"/>
      <c r="U120" s="182">
        <f t="shared" si="17"/>
        <v>2.0059999999999998</v>
      </c>
      <c r="V120" s="13">
        <v>2.0059999999999998</v>
      </c>
      <c r="W120" s="13"/>
      <c r="X120" s="8"/>
      <c r="Y120" s="182">
        <f>Z120+AB120</f>
        <v>36.286999999999999</v>
      </c>
      <c r="Z120" s="13">
        <v>31.24</v>
      </c>
      <c r="AA120" s="13">
        <v>4.5830000000000002</v>
      </c>
      <c r="AB120" s="8">
        <v>5.0469999999999997</v>
      </c>
    </row>
    <row r="121" spans="3:28" x14ac:dyDescent="0.2">
      <c r="C121" s="500">
        <v>111</v>
      </c>
      <c r="D121" s="493" t="s">
        <v>92</v>
      </c>
      <c r="E121" s="29">
        <f t="shared" si="14"/>
        <v>501.64499999999998</v>
      </c>
      <c r="F121" s="27">
        <f t="shared" si="14"/>
        <v>501.62799999999999</v>
      </c>
      <c r="G121" s="27">
        <f t="shared" si="14"/>
        <v>350.83800000000002</v>
      </c>
      <c r="H121" s="30">
        <f t="shared" si="14"/>
        <v>1.7000000000000001E-2</v>
      </c>
      <c r="I121" s="188">
        <f t="shared" si="15"/>
        <v>484.98199999999997</v>
      </c>
      <c r="J121" s="190">
        <v>484.96499999999997</v>
      </c>
      <c r="K121" s="190">
        <v>337.03800000000001</v>
      </c>
      <c r="L121" s="417">
        <v>1.7000000000000001E-2</v>
      </c>
      <c r="M121" s="182"/>
      <c r="N121" s="190"/>
      <c r="O121" s="190"/>
      <c r="P121" s="12"/>
      <c r="Q121" s="182">
        <f>+R121</f>
        <v>14</v>
      </c>
      <c r="R121" s="13">
        <v>14</v>
      </c>
      <c r="S121" s="13">
        <v>13.8</v>
      </c>
      <c r="T121" s="8"/>
      <c r="U121" s="182">
        <f t="shared" si="17"/>
        <v>2.6629999999999998</v>
      </c>
      <c r="V121" s="13">
        <v>2.6629999999999998</v>
      </c>
      <c r="W121" s="13"/>
      <c r="X121" s="8"/>
      <c r="Y121" s="182"/>
      <c r="Z121" s="13"/>
      <c r="AA121" s="13"/>
      <c r="AB121" s="8"/>
    </row>
    <row r="122" spans="3:28" x14ac:dyDescent="0.2">
      <c r="C122" s="500">
        <v>112</v>
      </c>
      <c r="D122" s="494" t="s">
        <v>27</v>
      </c>
      <c r="E122" s="29">
        <f t="shared" si="14"/>
        <v>1514.3140000000001</v>
      </c>
      <c r="F122" s="27">
        <f t="shared" si="14"/>
        <v>1514.3140000000001</v>
      </c>
      <c r="G122" s="27">
        <f t="shared" si="14"/>
        <v>1291.174</v>
      </c>
      <c r="H122" s="30"/>
      <c r="I122" s="346">
        <f t="shared" si="15"/>
        <v>851.67899999999997</v>
      </c>
      <c r="J122" s="13">
        <v>851.67899999999997</v>
      </c>
      <c r="K122" s="13">
        <v>721.67200000000003</v>
      </c>
      <c r="L122" s="11"/>
      <c r="M122" s="182">
        <f t="shared" si="16"/>
        <v>434.09899999999999</v>
      </c>
      <c r="N122" s="13">
        <v>434.09899999999999</v>
      </c>
      <c r="O122" s="13">
        <v>388.00700000000001</v>
      </c>
      <c r="P122" s="8"/>
      <c r="Q122" s="182"/>
      <c r="R122" s="13"/>
      <c r="S122" s="13"/>
      <c r="T122" s="8"/>
      <c r="U122" s="182">
        <f t="shared" si="17"/>
        <v>84.941000000000003</v>
      </c>
      <c r="V122" s="13">
        <v>84.941000000000003</v>
      </c>
      <c r="W122" s="13">
        <v>70.167000000000002</v>
      </c>
      <c r="X122" s="407"/>
      <c r="Y122" s="182">
        <f>Z122+AB122</f>
        <v>143.595</v>
      </c>
      <c r="Z122" s="13">
        <v>143.595</v>
      </c>
      <c r="AA122" s="13">
        <v>111.328</v>
      </c>
      <c r="AB122" s="407"/>
    </row>
    <row r="123" spans="3:28" x14ac:dyDescent="0.2">
      <c r="C123" s="500">
        <v>113</v>
      </c>
      <c r="D123" s="36" t="s">
        <v>6</v>
      </c>
      <c r="E123" s="29">
        <f t="shared" si="14"/>
        <v>628.92000000000007</v>
      </c>
      <c r="F123" s="27">
        <f t="shared" si="14"/>
        <v>626.48800000000006</v>
      </c>
      <c r="G123" s="27">
        <f t="shared" si="14"/>
        <v>377.14600000000002</v>
      </c>
      <c r="H123" s="30">
        <f t="shared" si="14"/>
        <v>2.4319999999999999</v>
      </c>
      <c r="I123" s="346">
        <f t="shared" si="15"/>
        <v>26.116999999999997</v>
      </c>
      <c r="J123" s="13">
        <v>23.684999999999999</v>
      </c>
      <c r="K123" s="13">
        <v>16.946000000000002</v>
      </c>
      <c r="L123" s="11">
        <v>2.4319999999999999</v>
      </c>
      <c r="M123" s="182">
        <f t="shared" si="16"/>
        <v>262.60000000000002</v>
      </c>
      <c r="N123" s="13">
        <v>262.60000000000002</v>
      </c>
      <c r="O123" s="13">
        <v>168.3</v>
      </c>
      <c r="P123" s="8"/>
      <c r="Q123" s="182"/>
      <c r="R123" s="13"/>
      <c r="S123" s="13"/>
      <c r="T123" s="8"/>
      <c r="U123" s="182">
        <f t="shared" si="17"/>
        <v>310.59899999999999</v>
      </c>
      <c r="V123" s="13">
        <v>310.59899999999999</v>
      </c>
      <c r="W123" s="13">
        <v>191.9</v>
      </c>
      <c r="X123" s="407"/>
      <c r="Y123" s="182">
        <f>Z123+AB123</f>
        <v>29.603999999999999</v>
      </c>
      <c r="Z123" s="13">
        <v>29.603999999999999</v>
      </c>
      <c r="AA123" s="13"/>
      <c r="AB123" s="407"/>
    </row>
    <row r="124" spans="3:28" ht="25.5" x14ac:dyDescent="0.2">
      <c r="C124" s="499">
        <v>114</v>
      </c>
      <c r="D124" s="36" t="s">
        <v>33</v>
      </c>
      <c r="E124" s="29">
        <f t="shared" si="14"/>
        <v>120.88200000000001</v>
      </c>
      <c r="F124" s="27">
        <f t="shared" si="14"/>
        <v>119.81500000000001</v>
      </c>
      <c r="G124" s="27">
        <f t="shared" si="14"/>
        <v>73.212000000000003</v>
      </c>
      <c r="H124" s="30">
        <f t="shared" si="14"/>
        <v>1.0669999999999999</v>
      </c>
      <c r="I124" s="346">
        <f t="shared" si="15"/>
        <v>90.484999999999999</v>
      </c>
      <c r="J124" s="13">
        <v>89.418000000000006</v>
      </c>
      <c r="K124" s="13">
        <v>73.212000000000003</v>
      </c>
      <c r="L124" s="11">
        <v>1.0669999999999999</v>
      </c>
      <c r="M124" s="182"/>
      <c r="N124" s="13"/>
      <c r="O124" s="13"/>
      <c r="P124" s="8"/>
      <c r="Q124" s="182"/>
      <c r="R124" s="13"/>
      <c r="S124" s="13"/>
      <c r="T124" s="8"/>
      <c r="U124" s="182">
        <f t="shared" si="17"/>
        <v>21.321999999999999</v>
      </c>
      <c r="V124" s="13">
        <v>21.321999999999999</v>
      </c>
      <c r="W124" s="399"/>
      <c r="X124" s="407"/>
      <c r="Y124" s="182">
        <f>Z124+AB124</f>
        <v>9.0749999999999993</v>
      </c>
      <c r="Z124" s="13">
        <v>9.0749999999999993</v>
      </c>
      <c r="AA124" s="399"/>
      <c r="AB124" s="407"/>
    </row>
    <row r="125" spans="3:28" x14ac:dyDescent="0.2">
      <c r="C125" s="499">
        <v>115</v>
      </c>
      <c r="D125" s="36" t="s">
        <v>232</v>
      </c>
      <c r="E125" s="29">
        <f t="shared" si="14"/>
        <v>380.47699999999998</v>
      </c>
      <c r="F125" s="27">
        <f t="shared" si="14"/>
        <v>334.43899999999996</v>
      </c>
      <c r="G125" s="27">
        <f t="shared" si="14"/>
        <v>214.292</v>
      </c>
      <c r="H125" s="30">
        <f t="shared" si="14"/>
        <v>46.037999999999997</v>
      </c>
      <c r="I125" s="346">
        <f>J125+L125</f>
        <v>315.41300000000001</v>
      </c>
      <c r="J125" s="13">
        <v>269.375</v>
      </c>
      <c r="K125" s="13">
        <v>214.292</v>
      </c>
      <c r="L125" s="11">
        <v>46.037999999999997</v>
      </c>
      <c r="M125" s="182"/>
      <c r="N125" s="13"/>
      <c r="O125" s="13"/>
      <c r="P125" s="8"/>
      <c r="Q125" s="182"/>
      <c r="R125" s="13"/>
      <c r="S125" s="13"/>
      <c r="T125" s="8"/>
      <c r="U125" s="182">
        <f t="shared" si="17"/>
        <v>65.063999999999993</v>
      </c>
      <c r="V125" s="13">
        <v>65.063999999999993</v>
      </c>
      <c r="W125" s="13"/>
      <c r="X125" s="8"/>
      <c r="Y125" s="182"/>
      <c r="Z125" s="13"/>
      <c r="AA125" s="13"/>
      <c r="AB125" s="8"/>
    </row>
    <row r="126" spans="3:28" x14ac:dyDescent="0.2">
      <c r="C126" s="499">
        <v>116</v>
      </c>
      <c r="D126" s="36" t="s">
        <v>274</v>
      </c>
      <c r="E126" s="29">
        <f t="shared" si="14"/>
        <v>959.43500000000006</v>
      </c>
      <c r="F126" s="27">
        <f t="shared" si="14"/>
        <v>956.93500000000006</v>
      </c>
      <c r="G126" s="27">
        <f t="shared" si="14"/>
        <v>719.94400000000007</v>
      </c>
      <c r="H126" s="30">
        <f t="shared" si="14"/>
        <v>2.5</v>
      </c>
      <c r="I126" s="188">
        <f>J126+L126</f>
        <v>675.71</v>
      </c>
      <c r="J126" s="190">
        <v>675.71</v>
      </c>
      <c r="K126" s="190">
        <v>621.71900000000005</v>
      </c>
      <c r="L126" s="11"/>
      <c r="M126" s="182">
        <f t="shared" ref="M126:M136" si="18">N126+P126</f>
        <v>224.34700000000001</v>
      </c>
      <c r="N126" s="13">
        <v>221.84700000000001</v>
      </c>
      <c r="O126" s="13">
        <v>67.561000000000007</v>
      </c>
      <c r="P126" s="8">
        <v>2.5</v>
      </c>
      <c r="Q126" s="182"/>
      <c r="R126" s="13"/>
      <c r="S126" s="13"/>
      <c r="T126" s="8"/>
      <c r="U126" s="182">
        <f t="shared" si="17"/>
        <v>27.196999999999999</v>
      </c>
      <c r="V126" s="13">
        <v>27.196999999999999</v>
      </c>
      <c r="W126" s="13"/>
      <c r="X126" s="8"/>
      <c r="Y126" s="182">
        <f>Z126+AB126</f>
        <v>32.180999999999997</v>
      </c>
      <c r="Z126" s="13">
        <v>32.180999999999997</v>
      </c>
      <c r="AA126" s="13">
        <v>30.664000000000001</v>
      </c>
      <c r="AB126" s="8"/>
    </row>
    <row r="127" spans="3:28" x14ac:dyDescent="0.2">
      <c r="C127" s="499">
        <v>117</v>
      </c>
      <c r="D127" s="25" t="s">
        <v>7</v>
      </c>
      <c r="E127" s="29">
        <f t="shared" si="14"/>
        <v>238.50099999999998</v>
      </c>
      <c r="F127" s="27">
        <f t="shared" si="14"/>
        <v>234.28800000000001</v>
      </c>
      <c r="G127" s="27">
        <f t="shared" si="14"/>
        <v>148.96</v>
      </c>
      <c r="H127" s="30">
        <f t="shared" si="14"/>
        <v>4.2130000000000001</v>
      </c>
      <c r="I127" s="346">
        <f>+J127+L127</f>
        <v>206.577</v>
      </c>
      <c r="J127" s="13">
        <v>202.364</v>
      </c>
      <c r="K127" s="13">
        <v>136.44200000000001</v>
      </c>
      <c r="L127" s="11">
        <v>4.2130000000000001</v>
      </c>
      <c r="M127" s="182">
        <f t="shared" si="18"/>
        <v>31.265000000000001</v>
      </c>
      <c r="N127" s="13">
        <v>31.265000000000001</v>
      </c>
      <c r="O127" s="13">
        <v>12.518000000000001</v>
      </c>
      <c r="P127" s="8"/>
      <c r="Q127" s="182"/>
      <c r="R127" s="13"/>
      <c r="S127" s="13"/>
      <c r="T127" s="8"/>
      <c r="U127" s="182">
        <f t="shared" ref="U127:U136" si="19">V127+X127</f>
        <v>0.65900000000000003</v>
      </c>
      <c r="V127" s="13">
        <v>0.65900000000000003</v>
      </c>
      <c r="W127" s="13"/>
      <c r="X127" s="8"/>
      <c r="Y127" s="182"/>
      <c r="Z127" s="13"/>
      <c r="AA127" s="13"/>
      <c r="AB127" s="8"/>
    </row>
    <row r="128" spans="3:28" x14ac:dyDescent="0.2">
      <c r="C128" s="499">
        <v>118</v>
      </c>
      <c r="D128" s="25" t="s">
        <v>8</v>
      </c>
      <c r="E128" s="29">
        <f t="shared" si="14"/>
        <v>241.005</v>
      </c>
      <c r="F128" s="27">
        <f t="shared" si="14"/>
        <v>231.80500000000001</v>
      </c>
      <c r="G128" s="27">
        <f t="shared" si="14"/>
        <v>174.952</v>
      </c>
      <c r="H128" s="30">
        <f t="shared" si="14"/>
        <v>9.1999999999999993</v>
      </c>
      <c r="I128" s="346">
        <f t="shared" ref="I128:I136" si="20">J128+L128</f>
        <v>213.72</v>
      </c>
      <c r="J128" s="13">
        <v>205.22</v>
      </c>
      <c r="K128" s="13">
        <v>162.31800000000001</v>
      </c>
      <c r="L128" s="11">
        <v>8.5</v>
      </c>
      <c r="M128" s="182">
        <f t="shared" si="18"/>
        <v>25.565000000000001</v>
      </c>
      <c r="N128" s="13">
        <v>25.565000000000001</v>
      </c>
      <c r="O128" s="13">
        <v>12.634</v>
      </c>
      <c r="P128" s="8"/>
      <c r="Q128" s="182"/>
      <c r="R128" s="13"/>
      <c r="S128" s="13"/>
      <c r="T128" s="8"/>
      <c r="U128" s="182">
        <f t="shared" si="19"/>
        <v>1.72</v>
      </c>
      <c r="V128" s="13">
        <v>1.02</v>
      </c>
      <c r="W128" s="13"/>
      <c r="X128" s="8">
        <v>0.7</v>
      </c>
      <c r="Y128" s="182"/>
      <c r="Z128" s="13"/>
      <c r="AA128" s="13"/>
      <c r="AB128" s="8"/>
    </row>
    <row r="129" spans="3:28" x14ac:dyDescent="0.2">
      <c r="C129" s="499">
        <v>119</v>
      </c>
      <c r="D129" s="25" t="s">
        <v>9</v>
      </c>
      <c r="E129" s="29">
        <f t="shared" si="14"/>
        <v>272.98899999999998</v>
      </c>
      <c r="F129" s="27">
        <f t="shared" si="14"/>
        <v>271.93900000000002</v>
      </c>
      <c r="G129" s="27">
        <f t="shared" si="14"/>
        <v>192.51000000000002</v>
      </c>
      <c r="H129" s="30">
        <f t="shared" si="14"/>
        <v>1.05</v>
      </c>
      <c r="I129" s="346">
        <f t="shared" si="20"/>
        <v>238.126</v>
      </c>
      <c r="J129" s="13">
        <v>238.126</v>
      </c>
      <c r="K129" s="13">
        <v>178.26400000000001</v>
      </c>
      <c r="L129" s="11"/>
      <c r="M129" s="182">
        <f t="shared" si="18"/>
        <v>27.427</v>
      </c>
      <c r="N129" s="13">
        <v>27.427</v>
      </c>
      <c r="O129" s="13">
        <v>14.246</v>
      </c>
      <c r="P129" s="8"/>
      <c r="Q129" s="182"/>
      <c r="R129" s="13"/>
      <c r="S129" s="13"/>
      <c r="T129" s="8"/>
      <c r="U129" s="182">
        <f t="shared" si="19"/>
        <v>7.4359999999999999</v>
      </c>
      <c r="V129" s="13">
        <v>6.3860000000000001</v>
      </c>
      <c r="W129" s="13"/>
      <c r="X129" s="8">
        <v>1.05</v>
      </c>
      <c r="Y129" s="182"/>
      <c r="Z129" s="13"/>
      <c r="AA129" s="13"/>
      <c r="AB129" s="8"/>
    </row>
    <row r="130" spans="3:28" x14ac:dyDescent="0.2">
      <c r="C130" s="499">
        <v>120</v>
      </c>
      <c r="D130" s="25" t="s">
        <v>10</v>
      </c>
      <c r="E130" s="29">
        <f t="shared" si="14"/>
        <v>126.565</v>
      </c>
      <c r="F130" s="27">
        <f t="shared" si="14"/>
        <v>123.11499999999999</v>
      </c>
      <c r="G130" s="27">
        <f t="shared" si="14"/>
        <v>107.25800000000001</v>
      </c>
      <c r="H130" s="30">
        <f t="shared" si="14"/>
        <v>3.45</v>
      </c>
      <c r="I130" s="346">
        <f t="shared" si="20"/>
        <v>122.5</v>
      </c>
      <c r="J130" s="13">
        <v>119.05</v>
      </c>
      <c r="K130" s="13">
        <v>106.09</v>
      </c>
      <c r="L130" s="11">
        <v>3.45</v>
      </c>
      <c r="M130" s="182">
        <f t="shared" si="18"/>
        <v>4.0650000000000004</v>
      </c>
      <c r="N130" s="13">
        <v>4.0650000000000004</v>
      </c>
      <c r="O130" s="13">
        <v>1.1679999999999999</v>
      </c>
      <c r="P130" s="8"/>
      <c r="Q130" s="182"/>
      <c r="R130" s="13"/>
      <c r="S130" s="13"/>
      <c r="T130" s="8"/>
      <c r="U130" s="182"/>
      <c r="V130" s="13"/>
      <c r="W130" s="13"/>
      <c r="X130" s="8"/>
      <c r="Y130" s="182"/>
      <c r="Z130" s="13"/>
      <c r="AA130" s="13"/>
      <c r="AB130" s="8"/>
    </row>
    <row r="131" spans="3:28" x14ac:dyDescent="0.2">
      <c r="C131" s="499">
        <v>121</v>
      </c>
      <c r="D131" s="25" t="s">
        <v>11</v>
      </c>
      <c r="E131" s="29">
        <f t="shared" si="14"/>
        <v>187.37899999999999</v>
      </c>
      <c r="F131" s="27">
        <f t="shared" si="14"/>
        <v>183.87899999999999</v>
      </c>
      <c r="G131" s="27">
        <f t="shared" si="14"/>
        <v>143.227</v>
      </c>
      <c r="H131" s="30">
        <f t="shared" si="14"/>
        <v>3.5</v>
      </c>
      <c r="I131" s="346">
        <f t="shared" si="20"/>
        <v>179.881</v>
      </c>
      <c r="J131" s="13">
        <v>176.381</v>
      </c>
      <c r="K131" s="13">
        <v>142.05199999999999</v>
      </c>
      <c r="L131" s="11">
        <v>3.5</v>
      </c>
      <c r="M131" s="182">
        <f t="shared" si="18"/>
        <v>6.625</v>
      </c>
      <c r="N131" s="13">
        <v>6.625</v>
      </c>
      <c r="O131" s="13">
        <v>1.175</v>
      </c>
      <c r="P131" s="8"/>
      <c r="Q131" s="182"/>
      <c r="R131" s="13"/>
      <c r="S131" s="13"/>
      <c r="T131" s="8"/>
      <c r="U131" s="182">
        <f t="shared" si="19"/>
        <v>0.873</v>
      </c>
      <c r="V131" s="13">
        <v>0.873</v>
      </c>
      <c r="W131" s="13"/>
      <c r="X131" s="8"/>
      <c r="Y131" s="182"/>
      <c r="Z131" s="13"/>
      <c r="AA131" s="13"/>
      <c r="AB131" s="8"/>
    </row>
    <row r="132" spans="3:28" ht="12" customHeight="1" x14ac:dyDescent="0.2">
      <c r="C132" s="499">
        <v>122</v>
      </c>
      <c r="D132" s="495" t="s">
        <v>12</v>
      </c>
      <c r="E132" s="29">
        <f t="shared" si="14"/>
        <v>308.29499999999996</v>
      </c>
      <c r="F132" s="27">
        <f t="shared" si="14"/>
        <v>308.29499999999996</v>
      </c>
      <c r="G132" s="27">
        <f t="shared" si="14"/>
        <v>221.57400000000001</v>
      </c>
      <c r="H132" s="30"/>
      <c r="I132" s="346">
        <f t="shared" si="20"/>
        <v>283.41199999999998</v>
      </c>
      <c r="J132" s="13">
        <v>283.41199999999998</v>
      </c>
      <c r="K132" s="13">
        <v>220.37700000000001</v>
      </c>
      <c r="L132" s="11"/>
      <c r="M132" s="182">
        <f t="shared" si="18"/>
        <v>24.565999999999999</v>
      </c>
      <c r="N132" s="13">
        <v>24.565999999999999</v>
      </c>
      <c r="O132" s="13">
        <v>1.1970000000000001</v>
      </c>
      <c r="P132" s="8"/>
      <c r="Q132" s="182"/>
      <c r="R132" s="13"/>
      <c r="S132" s="13"/>
      <c r="T132" s="8"/>
      <c r="U132" s="182">
        <f t="shared" si="19"/>
        <v>0.317</v>
      </c>
      <c r="V132" s="13">
        <v>0.317</v>
      </c>
      <c r="W132" s="13"/>
      <c r="X132" s="8"/>
      <c r="Y132" s="182"/>
      <c r="Z132" s="13"/>
      <c r="AA132" s="13"/>
      <c r="AB132" s="8"/>
    </row>
    <row r="133" spans="3:28" x14ac:dyDescent="0.2">
      <c r="C133" s="500">
        <v>123</v>
      </c>
      <c r="D133" s="474" t="s">
        <v>95</v>
      </c>
      <c r="E133" s="29">
        <f t="shared" si="14"/>
        <v>263.38599999999997</v>
      </c>
      <c r="F133" s="27">
        <f t="shared" si="14"/>
        <v>255.39599999999999</v>
      </c>
      <c r="G133" s="27">
        <f t="shared" si="14"/>
        <v>193.22400000000002</v>
      </c>
      <c r="H133" s="30">
        <f t="shared" si="14"/>
        <v>7.99</v>
      </c>
      <c r="I133" s="346">
        <f t="shared" si="20"/>
        <v>233.119</v>
      </c>
      <c r="J133" s="13">
        <v>225.12899999999999</v>
      </c>
      <c r="K133" s="13">
        <v>179.24600000000001</v>
      </c>
      <c r="L133" s="11">
        <v>7.99</v>
      </c>
      <c r="M133" s="182">
        <f t="shared" si="18"/>
        <v>30.015999999999998</v>
      </c>
      <c r="N133" s="13">
        <v>30.015999999999998</v>
      </c>
      <c r="O133" s="13">
        <v>13.978</v>
      </c>
      <c r="P133" s="8"/>
      <c r="Q133" s="182"/>
      <c r="R133" s="13"/>
      <c r="S133" s="13"/>
      <c r="T133" s="8"/>
      <c r="U133" s="182">
        <f t="shared" si="19"/>
        <v>0.251</v>
      </c>
      <c r="V133" s="13">
        <v>0.251</v>
      </c>
      <c r="W133" s="13"/>
      <c r="X133" s="8"/>
      <c r="Y133" s="182"/>
      <c r="Z133" s="13"/>
      <c r="AA133" s="13"/>
      <c r="AB133" s="8"/>
    </row>
    <row r="134" spans="3:28" x14ac:dyDescent="0.2">
      <c r="C134" s="500">
        <v>124</v>
      </c>
      <c r="D134" s="474" t="s">
        <v>14</v>
      </c>
      <c r="E134" s="29">
        <f t="shared" si="14"/>
        <v>147.90799999999999</v>
      </c>
      <c r="F134" s="27">
        <f t="shared" si="14"/>
        <v>138.738</v>
      </c>
      <c r="G134" s="27">
        <f t="shared" si="14"/>
        <v>115.122</v>
      </c>
      <c r="H134" s="30">
        <f t="shared" si="14"/>
        <v>9.17</v>
      </c>
      <c r="I134" s="346">
        <f t="shared" si="20"/>
        <v>138.94399999999999</v>
      </c>
      <c r="J134" s="13">
        <v>129.774</v>
      </c>
      <c r="K134" s="13">
        <v>113.958</v>
      </c>
      <c r="L134" s="11">
        <v>9.17</v>
      </c>
      <c r="M134" s="182">
        <f t="shared" si="18"/>
        <v>8.5340000000000007</v>
      </c>
      <c r="N134" s="13">
        <v>8.5340000000000007</v>
      </c>
      <c r="O134" s="13">
        <v>1.1639999999999999</v>
      </c>
      <c r="P134" s="8"/>
      <c r="Q134" s="182"/>
      <c r="R134" s="13"/>
      <c r="S134" s="13"/>
      <c r="T134" s="8"/>
      <c r="U134" s="182">
        <f t="shared" si="19"/>
        <v>0.43</v>
      </c>
      <c r="V134" s="13">
        <v>0.43</v>
      </c>
      <c r="W134" s="13"/>
      <c r="X134" s="8"/>
      <c r="Y134" s="182"/>
      <c r="Z134" s="13"/>
      <c r="AA134" s="13"/>
      <c r="AB134" s="8"/>
    </row>
    <row r="135" spans="3:28" x14ac:dyDescent="0.2">
      <c r="C135" s="500">
        <v>125</v>
      </c>
      <c r="D135" s="25" t="s">
        <v>28</v>
      </c>
      <c r="E135" s="29">
        <f t="shared" si="14"/>
        <v>239.69800000000001</v>
      </c>
      <c r="F135" s="27">
        <f t="shared" si="14"/>
        <v>239.69800000000001</v>
      </c>
      <c r="G135" s="27">
        <f t="shared" si="14"/>
        <v>156.67400000000001</v>
      </c>
      <c r="H135" s="30"/>
      <c r="I135" s="346">
        <f t="shared" si="20"/>
        <v>193.744</v>
      </c>
      <c r="J135" s="13">
        <v>193.744</v>
      </c>
      <c r="K135" s="13">
        <v>142.24600000000001</v>
      </c>
      <c r="L135" s="11"/>
      <c r="M135" s="182">
        <f t="shared" si="18"/>
        <v>45.954000000000001</v>
      </c>
      <c r="N135" s="13">
        <v>45.954000000000001</v>
      </c>
      <c r="O135" s="13">
        <v>14.428000000000001</v>
      </c>
      <c r="P135" s="8"/>
      <c r="Q135" s="182"/>
      <c r="R135" s="13"/>
      <c r="S135" s="13"/>
      <c r="T135" s="8"/>
      <c r="U135" s="182"/>
      <c r="V135" s="13"/>
      <c r="W135" s="13"/>
      <c r="X135" s="8"/>
      <c r="Y135" s="182"/>
      <c r="Z135" s="13"/>
      <c r="AA135" s="13"/>
      <c r="AB135" s="8"/>
    </row>
    <row r="136" spans="3:28" x14ac:dyDescent="0.2">
      <c r="C136" s="499">
        <v>126</v>
      </c>
      <c r="D136" s="25" t="s">
        <v>15</v>
      </c>
      <c r="E136" s="29">
        <f t="shared" si="14"/>
        <v>570.47</v>
      </c>
      <c r="F136" s="27">
        <f t="shared" si="14"/>
        <v>538.53</v>
      </c>
      <c r="G136" s="27">
        <f t="shared" si="14"/>
        <v>126.321</v>
      </c>
      <c r="H136" s="30">
        <f t="shared" si="14"/>
        <v>31.94</v>
      </c>
      <c r="I136" s="346">
        <f t="shared" si="20"/>
        <v>482.70499999999998</v>
      </c>
      <c r="J136" s="13">
        <v>450.76499999999999</v>
      </c>
      <c r="K136" s="13">
        <v>124.126</v>
      </c>
      <c r="L136" s="11">
        <v>31.94</v>
      </c>
      <c r="M136" s="182">
        <f t="shared" si="18"/>
        <v>86.164000000000001</v>
      </c>
      <c r="N136" s="13">
        <v>86.164000000000001</v>
      </c>
      <c r="O136" s="13">
        <v>2.1949999999999998</v>
      </c>
      <c r="P136" s="8"/>
      <c r="Q136" s="182"/>
      <c r="R136" s="13"/>
      <c r="S136" s="13"/>
      <c r="T136" s="8"/>
      <c r="U136" s="182">
        <f t="shared" si="19"/>
        <v>1.601</v>
      </c>
      <c r="V136" s="13">
        <v>1.601</v>
      </c>
      <c r="W136" s="13"/>
      <c r="X136" s="8"/>
      <c r="Y136" s="182"/>
      <c r="Z136" s="13"/>
      <c r="AA136" s="13"/>
      <c r="AB136" s="8"/>
    </row>
    <row r="137" spans="3:28" ht="12.75" customHeight="1" x14ac:dyDescent="0.2">
      <c r="C137" s="501">
        <v>127</v>
      </c>
      <c r="D137" s="279" t="s">
        <v>298</v>
      </c>
      <c r="E137" s="29">
        <f t="shared" si="14"/>
        <v>552.49699999999996</v>
      </c>
      <c r="F137" s="27">
        <f t="shared" si="14"/>
        <v>542.649</v>
      </c>
      <c r="G137" s="27">
        <f t="shared" si="14"/>
        <v>477.99</v>
      </c>
      <c r="H137" s="30">
        <f t="shared" si="14"/>
        <v>9.8480000000000008</v>
      </c>
      <c r="I137" s="208">
        <f>+J137+L137</f>
        <v>329.66800000000001</v>
      </c>
      <c r="J137" s="210">
        <v>319.82</v>
      </c>
      <c r="K137" s="210">
        <v>283.37700000000001</v>
      </c>
      <c r="L137" s="211">
        <v>9.8480000000000008</v>
      </c>
      <c r="M137" s="343">
        <f t="shared" ref="M137:M151" si="21">+N137</f>
        <v>4.6479999999999997</v>
      </c>
      <c r="N137" s="217">
        <v>4.6479999999999997</v>
      </c>
      <c r="O137" s="217">
        <v>3.3460000000000001</v>
      </c>
      <c r="P137" s="262"/>
      <c r="Q137" s="264">
        <f t="shared" ref="Q137:Q146" si="22">+R137</f>
        <v>198.44399999999999</v>
      </c>
      <c r="R137" s="217">
        <v>198.44399999999999</v>
      </c>
      <c r="S137" s="217">
        <v>191.267</v>
      </c>
      <c r="T137" s="287"/>
      <c r="U137" s="264">
        <f>+V137</f>
        <v>19.736999999999998</v>
      </c>
      <c r="V137" s="217">
        <v>19.736999999999998</v>
      </c>
      <c r="W137" s="217"/>
      <c r="X137" s="287"/>
      <c r="Y137" s="264"/>
      <c r="Z137" s="217"/>
      <c r="AA137" s="217"/>
      <c r="AB137" s="287"/>
    </row>
    <row r="138" spans="3:28" x14ac:dyDescent="0.2">
      <c r="C138" s="502">
        <v>128</v>
      </c>
      <c r="D138" s="25" t="s">
        <v>16</v>
      </c>
      <c r="E138" s="29">
        <f t="shared" si="14"/>
        <v>858.18900000000008</v>
      </c>
      <c r="F138" s="27">
        <f t="shared" si="14"/>
        <v>846.62000000000012</v>
      </c>
      <c r="G138" s="27">
        <f t="shared" si="14"/>
        <v>704.09900000000005</v>
      </c>
      <c r="H138" s="30">
        <f>L138+P138+T138+X138+AB138</f>
        <v>11.569000000000001</v>
      </c>
      <c r="I138" s="220">
        <f>+J138+L138</f>
        <v>523.28399999999999</v>
      </c>
      <c r="J138" s="217">
        <v>511.71499999999997</v>
      </c>
      <c r="K138" s="217">
        <v>433.97</v>
      </c>
      <c r="L138" s="225">
        <v>11.569000000000001</v>
      </c>
      <c r="M138" s="343">
        <f t="shared" si="21"/>
        <v>2.544</v>
      </c>
      <c r="N138" s="217">
        <v>2.544</v>
      </c>
      <c r="O138" s="218"/>
      <c r="P138" s="262"/>
      <c r="Q138" s="264">
        <f t="shared" si="22"/>
        <v>280.96899999999999</v>
      </c>
      <c r="R138" s="217">
        <v>280.96899999999999</v>
      </c>
      <c r="S138" s="217">
        <v>270.12900000000002</v>
      </c>
      <c r="T138" s="287"/>
      <c r="U138" s="264">
        <f>+V138</f>
        <v>21.521999999999998</v>
      </c>
      <c r="V138" s="217">
        <v>21.521999999999998</v>
      </c>
      <c r="W138" s="217"/>
      <c r="X138" s="287"/>
      <c r="Y138" s="264">
        <f>+Z138</f>
        <v>29.87</v>
      </c>
      <c r="Z138" s="217">
        <v>29.87</v>
      </c>
      <c r="AA138" s="217"/>
      <c r="AB138" s="287"/>
    </row>
    <row r="139" spans="3:28" x14ac:dyDescent="0.2">
      <c r="C139" s="499">
        <v>129</v>
      </c>
      <c r="D139" s="25" t="s">
        <v>17</v>
      </c>
      <c r="E139" s="29">
        <f t="shared" ref="E139:G169" si="23">I139+M139+Q139+U139+Y139</f>
        <v>396.29200000000003</v>
      </c>
      <c r="F139" s="27">
        <f t="shared" si="23"/>
        <v>396.29200000000003</v>
      </c>
      <c r="G139" s="27">
        <f t="shared" si="23"/>
        <v>306.84799999999996</v>
      </c>
      <c r="H139" s="30"/>
      <c r="I139" s="220">
        <f>+J139</f>
        <v>233.94</v>
      </c>
      <c r="J139" s="217">
        <v>233.94</v>
      </c>
      <c r="K139" s="217">
        <v>161.886</v>
      </c>
      <c r="L139" s="219"/>
      <c r="M139" s="343">
        <f t="shared" si="21"/>
        <v>2.3460000000000001</v>
      </c>
      <c r="N139" s="217">
        <v>2.3460000000000001</v>
      </c>
      <c r="O139" s="217">
        <v>1.673</v>
      </c>
      <c r="P139" s="262"/>
      <c r="Q139" s="264">
        <f t="shared" si="22"/>
        <v>148.661</v>
      </c>
      <c r="R139" s="217">
        <v>148.661</v>
      </c>
      <c r="S139" s="217">
        <v>143.28899999999999</v>
      </c>
      <c r="T139" s="287"/>
      <c r="U139" s="264">
        <f>+V139</f>
        <v>11.345000000000001</v>
      </c>
      <c r="V139" s="217">
        <v>11.345000000000001</v>
      </c>
      <c r="W139" s="217"/>
      <c r="X139" s="287"/>
      <c r="Y139" s="264"/>
      <c r="Z139" s="217"/>
      <c r="AA139" s="217"/>
      <c r="AB139" s="287"/>
    </row>
    <row r="140" spans="3:28" x14ac:dyDescent="0.2">
      <c r="C140" s="499">
        <v>130</v>
      </c>
      <c r="D140" s="25" t="s">
        <v>301</v>
      </c>
      <c r="E140" s="29">
        <f t="shared" si="23"/>
        <v>676.00199999999995</v>
      </c>
      <c r="F140" s="27">
        <f t="shared" si="23"/>
        <v>665.60199999999998</v>
      </c>
      <c r="G140" s="27">
        <f t="shared" si="23"/>
        <v>546.24700000000007</v>
      </c>
      <c r="H140" s="30">
        <f>L140+P140+T140+X140+AB140</f>
        <v>10.4</v>
      </c>
      <c r="I140" s="220">
        <f>+J140+L140</f>
        <v>323.64299999999997</v>
      </c>
      <c r="J140" s="217">
        <v>315.74299999999999</v>
      </c>
      <c r="K140" s="217">
        <v>256.63499999999999</v>
      </c>
      <c r="L140" s="225">
        <v>7.9</v>
      </c>
      <c r="M140" s="343">
        <f t="shared" si="21"/>
        <v>3.6230000000000002</v>
      </c>
      <c r="N140" s="342">
        <v>3.6230000000000002</v>
      </c>
      <c r="O140" s="342">
        <v>2.3839999999999999</v>
      </c>
      <c r="P140" s="262"/>
      <c r="Q140" s="264">
        <f>+R140+T140</f>
        <v>301.52</v>
      </c>
      <c r="R140" s="217">
        <v>299.02</v>
      </c>
      <c r="S140" s="217">
        <v>287.22800000000001</v>
      </c>
      <c r="T140" s="287">
        <v>2.5</v>
      </c>
      <c r="U140" s="264">
        <f>+V140</f>
        <v>33.271000000000001</v>
      </c>
      <c r="V140" s="217">
        <v>33.271000000000001</v>
      </c>
      <c r="W140" s="217"/>
      <c r="X140" s="287"/>
      <c r="Y140" s="264">
        <f>+Z140</f>
        <v>13.945</v>
      </c>
      <c r="Z140" s="217">
        <v>13.945</v>
      </c>
      <c r="AA140" s="217"/>
      <c r="AB140" s="287"/>
    </row>
    <row r="141" spans="3:28" x14ac:dyDescent="0.2">
      <c r="C141" s="499">
        <v>131</v>
      </c>
      <c r="D141" s="274" t="s">
        <v>302</v>
      </c>
      <c r="E141" s="29">
        <f t="shared" si="23"/>
        <v>322.50999999999993</v>
      </c>
      <c r="F141" s="27">
        <f t="shared" si="23"/>
        <v>308.02899999999994</v>
      </c>
      <c r="G141" s="27">
        <f t="shared" si="23"/>
        <v>257.05099999999999</v>
      </c>
      <c r="H141" s="30">
        <f>L141+P141+T141+X141+AB141</f>
        <v>14.481</v>
      </c>
      <c r="I141" s="220">
        <f>+J141+L141</f>
        <v>175.411</v>
      </c>
      <c r="J141" s="217">
        <v>160.93</v>
      </c>
      <c r="K141" s="217">
        <v>123.756</v>
      </c>
      <c r="L141" s="225">
        <v>14.481</v>
      </c>
      <c r="M141" s="343">
        <f t="shared" si="21"/>
        <v>7.6769999999999996</v>
      </c>
      <c r="N141" s="342">
        <v>7.6769999999999996</v>
      </c>
      <c r="O141" s="342">
        <v>7.1340000000000003</v>
      </c>
      <c r="P141" s="262"/>
      <c r="Q141" s="264">
        <f t="shared" si="22"/>
        <v>130.88499999999999</v>
      </c>
      <c r="R141" s="217">
        <v>130.88499999999999</v>
      </c>
      <c r="S141" s="217">
        <v>126.161</v>
      </c>
      <c r="T141" s="287"/>
      <c r="U141" s="264">
        <f>+V141</f>
        <v>8.5370000000000008</v>
      </c>
      <c r="V141" s="217">
        <v>8.5370000000000008</v>
      </c>
      <c r="W141" s="217"/>
      <c r="X141" s="287"/>
      <c r="Y141" s="264"/>
      <c r="Z141" s="217"/>
      <c r="AA141" s="217"/>
      <c r="AB141" s="287"/>
    </row>
    <row r="142" spans="3:28" x14ac:dyDescent="0.2">
      <c r="C142" s="499">
        <v>132</v>
      </c>
      <c r="D142" s="25" t="s">
        <v>303</v>
      </c>
      <c r="E142" s="29">
        <f t="shared" si="23"/>
        <v>857.60199999999998</v>
      </c>
      <c r="F142" s="27">
        <f t="shared" si="23"/>
        <v>857.60199999999998</v>
      </c>
      <c r="G142" s="27">
        <f t="shared" si="23"/>
        <v>729.50900000000001</v>
      </c>
      <c r="H142" s="30"/>
      <c r="I142" s="220">
        <f>+J142+L142</f>
        <v>499.52699999999999</v>
      </c>
      <c r="J142" s="217">
        <v>499.52699999999999</v>
      </c>
      <c r="K142" s="217">
        <v>420.21199999999999</v>
      </c>
      <c r="L142" s="225"/>
      <c r="M142" s="343">
        <f t="shared" si="21"/>
        <v>1.645</v>
      </c>
      <c r="N142" s="342">
        <v>1.645</v>
      </c>
      <c r="O142" s="339"/>
      <c r="P142" s="262"/>
      <c r="Q142" s="264">
        <f t="shared" si="22"/>
        <v>320.86799999999999</v>
      </c>
      <c r="R142" s="217">
        <v>320.86799999999999</v>
      </c>
      <c r="S142" s="217">
        <v>309.29700000000003</v>
      </c>
      <c r="T142" s="287"/>
      <c r="U142" s="264">
        <f>+V142+X142</f>
        <v>35.561999999999998</v>
      </c>
      <c r="V142" s="217">
        <v>35.561999999999998</v>
      </c>
      <c r="W142" s="217"/>
      <c r="X142" s="287"/>
      <c r="Y142" s="264"/>
      <c r="Z142" s="217"/>
      <c r="AA142" s="217"/>
      <c r="AB142" s="287"/>
    </row>
    <row r="143" spans="3:28" x14ac:dyDescent="0.2">
      <c r="C143" s="499">
        <v>133</v>
      </c>
      <c r="D143" s="25" t="s">
        <v>18</v>
      </c>
      <c r="E143" s="29">
        <f t="shared" si="23"/>
        <v>917.03800000000001</v>
      </c>
      <c r="F143" s="27">
        <f t="shared" si="23"/>
        <v>917.03800000000001</v>
      </c>
      <c r="G143" s="27">
        <f t="shared" si="23"/>
        <v>807.24299999999994</v>
      </c>
      <c r="H143" s="30"/>
      <c r="I143" s="220">
        <f>+J143</f>
        <v>244.053</v>
      </c>
      <c r="J143" s="217">
        <v>244.053</v>
      </c>
      <c r="K143" s="217">
        <v>179.18799999999999</v>
      </c>
      <c r="L143" s="225"/>
      <c r="M143" s="343">
        <f t="shared" si="21"/>
        <v>15.718</v>
      </c>
      <c r="N143" s="342">
        <v>15.718</v>
      </c>
      <c r="O143" s="342">
        <v>13.920999999999999</v>
      </c>
      <c r="P143" s="287"/>
      <c r="Q143" s="264">
        <f t="shared" si="22"/>
        <v>649.07500000000005</v>
      </c>
      <c r="R143" s="217">
        <v>649.07500000000005</v>
      </c>
      <c r="S143" s="217">
        <v>614.13400000000001</v>
      </c>
      <c r="T143" s="287"/>
      <c r="U143" s="264">
        <f>+V143+X143</f>
        <v>8.1920000000000002</v>
      </c>
      <c r="V143" s="217">
        <v>8.1920000000000002</v>
      </c>
      <c r="W143" s="217"/>
      <c r="X143" s="287"/>
      <c r="Y143" s="264"/>
      <c r="Z143" s="217"/>
      <c r="AA143" s="217"/>
      <c r="AB143" s="287"/>
    </row>
    <row r="144" spans="3:28" x14ac:dyDescent="0.2">
      <c r="C144" s="499">
        <v>134</v>
      </c>
      <c r="D144" s="274" t="s">
        <v>443</v>
      </c>
      <c r="E144" s="29">
        <f t="shared" si="23"/>
        <v>103.696</v>
      </c>
      <c r="F144" s="27">
        <f t="shared" si="23"/>
        <v>103.696</v>
      </c>
      <c r="G144" s="27">
        <f t="shared" si="23"/>
        <v>96.021000000000001</v>
      </c>
      <c r="H144" s="30"/>
      <c r="I144" s="220">
        <f>+J144</f>
        <v>49.54</v>
      </c>
      <c r="J144" s="217">
        <v>49.54</v>
      </c>
      <c r="K144" s="217">
        <v>46.649000000000001</v>
      </c>
      <c r="L144" s="219"/>
      <c r="M144" s="343">
        <f t="shared" si="21"/>
        <v>0.183</v>
      </c>
      <c r="N144" s="342">
        <v>0.183</v>
      </c>
      <c r="O144" s="339"/>
      <c r="P144" s="262"/>
      <c r="Q144" s="264">
        <f t="shared" si="22"/>
        <v>51.046999999999997</v>
      </c>
      <c r="R144" s="217">
        <v>51.046999999999997</v>
      </c>
      <c r="S144" s="217">
        <v>49.372</v>
      </c>
      <c r="T144" s="287"/>
      <c r="U144" s="264">
        <f>+V144</f>
        <v>2.9260000000000002</v>
      </c>
      <c r="V144" s="217">
        <v>2.9260000000000002</v>
      </c>
      <c r="W144" s="217"/>
      <c r="X144" s="287"/>
      <c r="Y144" s="264"/>
      <c r="Z144" s="217"/>
      <c r="AA144" s="217"/>
      <c r="AB144" s="287"/>
    </row>
    <row r="145" spans="3:28" x14ac:dyDescent="0.2">
      <c r="C145" s="499">
        <v>135</v>
      </c>
      <c r="D145" s="25" t="s">
        <v>38</v>
      </c>
      <c r="E145" s="29">
        <f t="shared" si="23"/>
        <v>203.14</v>
      </c>
      <c r="F145" s="27">
        <f t="shared" si="23"/>
        <v>203.14</v>
      </c>
      <c r="G145" s="27">
        <f t="shared" si="23"/>
        <v>195.14</v>
      </c>
      <c r="H145" s="30"/>
      <c r="I145" s="220">
        <f>+J145+L145</f>
        <v>52.186999999999998</v>
      </c>
      <c r="J145" s="217">
        <v>52.186999999999998</v>
      </c>
      <c r="K145" s="217">
        <v>49.152999999999999</v>
      </c>
      <c r="L145" s="225"/>
      <c r="M145" s="343">
        <f t="shared" si="21"/>
        <v>5.6929999999999996</v>
      </c>
      <c r="N145" s="342">
        <v>5.6929999999999996</v>
      </c>
      <c r="O145" s="342">
        <v>5.6109999999999998</v>
      </c>
      <c r="P145" s="262"/>
      <c r="Q145" s="264">
        <f t="shared" si="22"/>
        <v>145.26</v>
      </c>
      <c r="R145" s="217">
        <v>145.26</v>
      </c>
      <c r="S145" s="217">
        <v>140.376</v>
      </c>
      <c r="T145" s="287"/>
      <c r="U145" s="264"/>
      <c r="V145" s="217"/>
      <c r="W145" s="217"/>
      <c r="X145" s="287"/>
      <c r="Y145" s="264"/>
      <c r="Z145" s="217"/>
      <c r="AA145" s="217"/>
      <c r="AB145" s="287"/>
    </row>
    <row r="146" spans="3:28" x14ac:dyDescent="0.2">
      <c r="C146" s="499">
        <v>136</v>
      </c>
      <c r="D146" s="274" t="s">
        <v>444</v>
      </c>
      <c r="E146" s="29">
        <f t="shared" si="23"/>
        <v>12.59</v>
      </c>
      <c r="F146" s="27">
        <f t="shared" si="23"/>
        <v>12.59</v>
      </c>
      <c r="G146" s="27">
        <f t="shared" si="23"/>
        <v>12.01</v>
      </c>
      <c r="H146" s="30"/>
      <c r="I146" s="220"/>
      <c r="J146" s="217"/>
      <c r="K146" s="217"/>
      <c r="L146" s="219"/>
      <c r="M146" s="343">
        <f t="shared" si="21"/>
        <v>0</v>
      </c>
      <c r="N146" s="342"/>
      <c r="O146" s="342"/>
      <c r="P146" s="262"/>
      <c r="Q146" s="264">
        <f t="shared" si="22"/>
        <v>12.59</v>
      </c>
      <c r="R146" s="217">
        <v>12.59</v>
      </c>
      <c r="S146" s="217">
        <v>12.01</v>
      </c>
      <c r="T146" s="287"/>
      <c r="U146" s="264"/>
      <c r="V146" s="217"/>
      <c r="W146" s="217"/>
      <c r="X146" s="287"/>
      <c r="Y146" s="264"/>
      <c r="Z146" s="217"/>
      <c r="AA146" s="217"/>
      <c r="AB146" s="287"/>
    </row>
    <row r="147" spans="3:28" x14ac:dyDescent="0.2">
      <c r="C147" s="499">
        <v>137</v>
      </c>
      <c r="D147" s="25" t="s">
        <v>445</v>
      </c>
      <c r="E147" s="29">
        <f t="shared" si="23"/>
        <v>1968.2049999999999</v>
      </c>
      <c r="F147" s="27">
        <f t="shared" si="23"/>
        <v>1946.3409999999999</v>
      </c>
      <c r="G147" s="27">
        <f t="shared" si="23"/>
        <v>1625.7469999999998</v>
      </c>
      <c r="H147" s="30">
        <f>L147+P147+T147+X147+AB147</f>
        <v>21.864000000000001</v>
      </c>
      <c r="I147" s="220">
        <f>+J147+L147</f>
        <v>775.92399999999998</v>
      </c>
      <c r="J147" s="217">
        <v>755.56</v>
      </c>
      <c r="K147" s="217">
        <v>545.71799999999996</v>
      </c>
      <c r="L147" s="225">
        <v>20.364000000000001</v>
      </c>
      <c r="M147" s="343">
        <f t="shared" si="21"/>
        <v>19.829000000000001</v>
      </c>
      <c r="N147" s="342">
        <v>19.829000000000001</v>
      </c>
      <c r="O147" s="342">
        <v>17.88</v>
      </c>
      <c r="P147" s="262"/>
      <c r="Q147" s="264">
        <f>R147+T147</f>
        <v>1122.5139999999999</v>
      </c>
      <c r="R147" s="217">
        <v>1121.0139999999999</v>
      </c>
      <c r="S147" s="217">
        <v>1062.1489999999999</v>
      </c>
      <c r="T147" s="287">
        <v>1.5</v>
      </c>
      <c r="U147" s="264">
        <f>+V147+X147</f>
        <v>35.084000000000003</v>
      </c>
      <c r="V147" s="217">
        <v>35.084000000000003</v>
      </c>
      <c r="W147" s="217"/>
      <c r="X147" s="287"/>
      <c r="Y147" s="264">
        <f>+Z147+AB147</f>
        <v>14.853999999999999</v>
      </c>
      <c r="Z147" s="217">
        <v>14.853999999999999</v>
      </c>
      <c r="AA147" s="217"/>
      <c r="AB147" s="287"/>
    </row>
    <row r="148" spans="3:28" x14ac:dyDescent="0.2">
      <c r="C148" s="499">
        <v>138</v>
      </c>
      <c r="D148" s="372" t="s">
        <v>318</v>
      </c>
      <c r="E148" s="29">
        <f t="shared" si="23"/>
        <v>100.357</v>
      </c>
      <c r="F148" s="27">
        <f t="shared" si="23"/>
        <v>100.357</v>
      </c>
      <c r="G148" s="27">
        <f t="shared" si="23"/>
        <v>92.561999999999998</v>
      </c>
      <c r="H148" s="30"/>
      <c r="I148" s="220">
        <f>+J148+L148</f>
        <v>14.01</v>
      </c>
      <c r="J148" s="217">
        <v>14.01</v>
      </c>
      <c r="K148" s="217">
        <v>11.411</v>
      </c>
      <c r="L148" s="225"/>
      <c r="M148" s="343">
        <f t="shared" si="21"/>
        <v>1.395</v>
      </c>
      <c r="N148" s="342">
        <v>1.395</v>
      </c>
      <c r="O148" s="342">
        <v>1.375</v>
      </c>
      <c r="P148" s="262"/>
      <c r="Q148" s="264">
        <f>R148+T148</f>
        <v>84.951999999999998</v>
      </c>
      <c r="R148" s="217">
        <v>84.951999999999998</v>
      </c>
      <c r="S148" s="217">
        <v>79.775999999999996</v>
      </c>
      <c r="T148" s="287"/>
      <c r="U148" s="264"/>
      <c r="V148" s="217"/>
      <c r="W148" s="217"/>
      <c r="X148" s="287"/>
      <c r="Y148" s="264"/>
      <c r="Z148" s="217"/>
      <c r="AA148" s="217"/>
      <c r="AB148" s="287"/>
    </row>
    <row r="149" spans="3:28" x14ac:dyDescent="0.2">
      <c r="C149" s="499">
        <v>139</v>
      </c>
      <c r="D149" s="279" t="s">
        <v>446</v>
      </c>
      <c r="E149" s="29">
        <f t="shared" si="23"/>
        <v>4.5149999999999997</v>
      </c>
      <c r="F149" s="27">
        <f t="shared" si="23"/>
        <v>4.5149999999999997</v>
      </c>
      <c r="G149" s="27">
        <f t="shared" si="23"/>
        <v>3.4129999999999998</v>
      </c>
      <c r="H149" s="30"/>
      <c r="I149" s="220"/>
      <c r="J149" s="217"/>
      <c r="K149" s="217"/>
      <c r="L149" s="225"/>
      <c r="M149" s="343">
        <f t="shared" si="21"/>
        <v>0.8</v>
      </c>
      <c r="N149" s="342">
        <v>0.8</v>
      </c>
      <c r="O149" s="342"/>
      <c r="P149" s="262"/>
      <c r="Q149" s="264">
        <f>R149+T149</f>
        <v>3.7149999999999999</v>
      </c>
      <c r="R149" s="217">
        <v>3.7149999999999999</v>
      </c>
      <c r="S149" s="217">
        <v>3.4129999999999998</v>
      </c>
      <c r="T149" s="287"/>
      <c r="U149" s="264"/>
      <c r="V149" s="217"/>
      <c r="W149" s="217"/>
      <c r="X149" s="287"/>
      <c r="Y149" s="264"/>
      <c r="Z149" s="217"/>
      <c r="AA149" s="217"/>
      <c r="AB149" s="287"/>
    </row>
    <row r="150" spans="3:28" x14ac:dyDescent="0.2">
      <c r="C150" s="499">
        <v>140</v>
      </c>
      <c r="D150" s="25" t="s">
        <v>103</v>
      </c>
      <c r="E150" s="29">
        <f t="shared" si="23"/>
        <v>1652.1509999999996</v>
      </c>
      <c r="F150" s="27">
        <f t="shared" si="23"/>
        <v>1643.5509999999997</v>
      </c>
      <c r="G150" s="27">
        <f t="shared" si="23"/>
        <v>1326.817</v>
      </c>
      <c r="H150" s="30">
        <f>L150+P150+T150+X150+AB150</f>
        <v>8.6</v>
      </c>
      <c r="I150" s="220">
        <f>+J150+L150</f>
        <v>449.75099999999998</v>
      </c>
      <c r="J150" s="217">
        <v>449.75099999999998</v>
      </c>
      <c r="K150" s="217">
        <v>323.39299999999997</v>
      </c>
      <c r="L150" s="225"/>
      <c r="M150" s="343">
        <f t="shared" si="21"/>
        <v>30.338000000000001</v>
      </c>
      <c r="N150" s="342">
        <v>30.338000000000001</v>
      </c>
      <c r="O150" s="342">
        <v>28.41</v>
      </c>
      <c r="P150" s="262"/>
      <c r="Q150" s="264">
        <f>R150+T150</f>
        <v>1034.5469999999998</v>
      </c>
      <c r="R150" s="217">
        <v>1025.9469999999999</v>
      </c>
      <c r="S150" s="217">
        <v>975.01400000000001</v>
      </c>
      <c r="T150" s="287">
        <v>8.6</v>
      </c>
      <c r="U150" s="264">
        <f t="shared" ref="U150:U161" si="24">+V150</f>
        <v>21.367999999999999</v>
      </c>
      <c r="V150" s="217">
        <v>21.367999999999999</v>
      </c>
      <c r="W150" s="217"/>
      <c r="X150" s="287"/>
      <c r="Y150" s="264">
        <f>+Z150</f>
        <v>116.14700000000001</v>
      </c>
      <c r="Z150" s="217">
        <v>116.14700000000001</v>
      </c>
      <c r="AA150" s="217"/>
      <c r="AB150" s="287"/>
    </row>
    <row r="151" spans="3:28" x14ac:dyDescent="0.2">
      <c r="C151" s="499">
        <v>141</v>
      </c>
      <c r="D151" s="25" t="s">
        <v>20</v>
      </c>
      <c r="E151" s="29">
        <f t="shared" si="23"/>
        <v>908.827</v>
      </c>
      <c r="F151" s="27">
        <f t="shared" si="23"/>
        <v>908.827</v>
      </c>
      <c r="G151" s="27">
        <f t="shared" si="23"/>
        <v>744.26099999999997</v>
      </c>
      <c r="H151" s="30"/>
      <c r="I151" s="220">
        <f>+J151+L151</f>
        <v>365.45100000000002</v>
      </c>
      <c r="J151" s="217">
        <v>365.45100000000002</v>
      </c>
      <c r="K151" s="217">
        <v>241.786</v>
      </c>
      <c r="L151" s="225"/>
      <c r="M151" s="343">
        <f t="shared" si="21"/>
        <v>13.241</v>
      </c>
      <c r="N151" s="342">
        <v>13.241</v>
      </c>
      <c r="O151" s="342">
        <v>11.782</v>
      </c>
      <c r="P151" s="262"/>
      <c r="Q151" s="264">
        <f>+R151</f>
        <v>516.673</v>
      </c>
      <c r="R151" s="217">
        <v>516.673</v>
      </c>
      <c r="S151" s="217">
        <v>490.69299999999998</v>
      </c>
      <c r="T151" s="287"/>
      <c r="U151" s="264">
        <f t="shared" si="24"/>
        <v>13.462</v>
      </c>
      <c r="V151" s="217">
        <v>13.462</v>
      </c>
      <c r="W151" s="217"/>
      <c r="X151" s="287"/>
      <c r="Y151" s="264"/>
      <c r="Z151" s="217"/>
      <c r="AA151" s="217"/>
      <c r="AB151" s="287"/>
    </row>
    <row r="152" spans="3:28" x14ac:dyDescent="0.2">
      <c r="C152" s="499">
        <v>142</v>
      </c>
      <c r="D152" s="25" t="s">
        <v>104</v>
      </c>
      <c r="E152" s="29">
        <f t="shared" si="23"/>
        <v>46.365000000000002</v>
      </c>
      <c r="F152" s="27">
        <f t="shared" si="23"/>
        <v>46.365000000000002</v>
      </c>
      <c r="G152" s="27">
        <f t="shared" si="23"/>
        <v>42.777000000000001</v>
      </c>
      <c r="H152" s="30"/>
      <c r="I152" s="220">
        <f>J152+L152</f>
        <v>43.737000000000002</v>
      </c>
      <c r="J152" s="217">
        <v>43.737000000000002</v>
      </c>
      <c r="K152" s="217">
        <v>42.414000000000001</v>
      </c>
      <c r="L152" s="225"/>
      <c r="M152" s="343"/>
      <c r="N152" s="342"/>
      <c r="O152" s="342"/>
      <c r="P152" s="287"/>
      <c r="Q152" s="264"/>
      <c r="R152" s="217"/>
      <c r="S152" s="217"/>
      <c r="T152" s="287"/>
      <c r="U152" s="264">
        <f t="shared" si="24"/>
        <v>2.6280000000000001</v>
      </c>
      <c r="V152" s="217">
        <v>2.6280000000000001</v>
      </c>
      <c r="W152" s="217">
        <v>0.36299999999999999</v>
      </c>
      <c r="X152" s="287"/>
      <c r="Y152" s="264"/>
      <c r="Z152" s="217"/>
      <c r="AA152" s="217"/>
      <c r="AB152" s="287"/>
    </row>
    <row r="153" spans="3:28" x14ac:dyDescent="0.2">
      <c r="C153" s="499">
        <v>143</v>
      </c>
      <c r="D153" s="25" t="s">
        <v>447</v>
      </c>
      <c r="E153" s="29">
        <f t="shared" si="23"/>
        <v>851.048</v>
      </c>
      <c r="F153" s="27">
        <f t="shared" si="23"/>
        <v>850.24900000000002</v>
      </c>
      <c r="G153" s="27">
        <f t="shared" si="23"/>
        <v>690.91</v>
      </c>
      <c r="H153" s="30">
        <f>L153+P153+T153+X153+AB153</f>
        <v>0.79900000000000004</v>
      </c>
      <c r="I153" s="220">
        <f>+J153</f>
        <v>332.48099999999999</v>
      </c>
      <c r="J153" s="217">
        <v>332.48099999999999</v>
      </c>
      <c r="K153" s="217">
        <v>220.899</v>
      </c>
      <c r="L153" s="219"/>
      <c r="M153" s="343">
        <f>+N153</f>
        <v>9.7070000000000007</v>
      </c>
      <c r="N153" s="342">
        <v>9.7070000000000007</v>
      </c>
      <c r="O153" s="342">
        <v>8.6560000000000006</v>
      </c>
      <c r="P153" s="262"/>
      <c r="Q153" s="264">
        <f>+R153+T153</f>
        <v>482.11599999999999</v>
      </c>
      <c r="R153" s="217">
        <v>481.31700000000001</v>
      </c>
      <c r="S153" s="217">
        <v>459.20400000000001</v>
      </c>
      <c r="T153" s="287">
        <v>0.79900000000000004</v>
      </c>
      <c r="U153" s="264">
        <f t="shared" si="24"/>
        <v>8.4939999999999998</v>
      </c>
      <c r="V153" s="217">
        <v>8.4939999999999998</v>
      </c>
      <c r="W153" s="217"/>
      <c r="X153" s="287"/>
      <c r="Y153" s="264">
        <f>+Z153</f>
        <v>18.25</v>
      </c>
      <c r="Z153" s="217">
        <v>18.25</v>
      </c>
      <c r="AA153" s="217">
        <v>2.1509999999999998</v>
      </c>
      <c r="AB153" s="287"/>
    </row>
    <row r="154" spans="3:28" x14ac:dyDescent="0.2">
      <c r="C154" s="499">
        <v>144</v>
      </c>
      <c r="D154" s="274" t="s">
        <v>448</v>
      </c>
      <c r="E154" s="29">
        <f t="shared" si="23"/>
        <v>475.22300000000001</v>
      </c>
      <c r="F154" s="27">
        <f t="shared" si="23"/>
        <v>475.22300000000001</v>
      </c>
      <c r="G154" s="27">
        <f t="shared" si="23"/>
        <v>427.07299999999998</v>
      </c>
      <c r="H154" s="30"/>
      <c r="I154" s="220">
        <f>+J154</f>
        <v>211.685</v>
      </c>
      <c r="J154" s="217">
        <v>211.685</v>
      </c>
      <c r="K154" s="217">
        <v>174.523</v>
      </c>
      <c r="L154" s="219"/>
      <c r="M154" s="343">
        <f>+N154</f>
        <v>1.7649999999999999</v>
      </c>
      <c r="N154" s="342">
        <v>1.7649999999999999</v>
      </c>
      <c r="O154" s="342">
        <v>1.335</v>
      </c>
      <c r="P154" s="262"/>
      <c r="Q154" s="264">
        <f>+R154</f>
        <v>260.089</v>
      </c>
      <c r="R154" s="217">
        <v>260.089</v>
      </c>
      <c r="S154" s="217">
        <v>251.215</v>
      </c>
      <c r="T154" s="287"/>
      <c r="U154" s="264">
        <f t="shared" si="24"/>
        <v>1.6839999999999999</v>
      </c>
      <c r="V154" s="217">
        <v>1.6839999999999999</v>
      </c>
      <c r="W154" s="217"/>
      <c r="X154" s="287"/>
      <c r="Y154" s="264"/>
      <c r="Z154" s="217"/>
      <c r="AA154" s="217"/>
      <c r="AB154" s="287"/>
    </row>
    <row r="155" spans="3:28" x14ac:dyDescent="0.2">
      <c r="C155" s="499">
        <v>145</v>
      </c>
      <c r="D155" s="496" t="s">
        <v>106</v>
      </c>
      <c r="E155" s="29">
        <f t="shared" si="23"/>
        <v>223.035</v>
      </c>
      <c r="F155" s="27">
        <f t="shared" si="23"/>
        <v>223.035</v>
      </c>
      <c r="G155" s="27">
        <f t="shared" si="23"/>
        <v>174.26900000000001</v>
      </c>
      <c r="H155" s="30"/>
      <c r="I155" s="220">
        <f>+J155</f>
        <v>118.148</v>
      </c>
      <c r="J155" s="217">
        <v>118.148</v>
      </c>
      <c r="K155" s="217">
        <v>80.92</v>
      </c>
      <c r="L155" s="225"/>
      <c r="M155" s="343">
        <f>+N155</f>
        <v>4.0140000000000002</v>
      </c>
      <c r="N155" s="342">
        <v>4.0140000000000002</v>
      </c>
      <c r="O155" s="342">
        <v>3.9569999999999999</v>
      </c>
      <c r="P155" s="287"/>
      <c r="Q155" s="264">
        <f>+R155</f>
        <v>92.894000000000005</v>
      </c>
      <c r="R155" s="217">
        <v>92.894000000000005</v>
      </c>
      <c r="S155" s="217">
        <v>89.391999999999996</v>
      </c>
      <c r="T155" s="287"/>
      <c r="U155" s="264">
        <f t="shared" si="24"/>
        <v>7.9790000000000001</v>
      </c>
      <c r="V155" s="217">
        <v>7.9790000000000001</v>
      </c>
      <c r="W155" s="217"/>
      <c r="X155" s="287"/>
      <c r="Y155" s="264"/>
      <c r="Z155" s="217"/>
      <c r="AA155" s="217"/>
      <c r="AB155" s="287"/>
    </row>
    <row r="156" spans="3:28" x14ac:dyDescent="0.2">
      <c r="C156" s="499">
        <v>146</v>
      </c>
      <c r="D156" s="25" t="s">
        <v>107</v>
      </c>
      <c r="E156" s="29">
        <f t="shared" si="23"/>
        <v>44.301000000000002</v>
      </c>
      <c r="F156" s="27">
        <f t="shared" si="23"/>
        <v>44.301000000000002</v>
      </c>
      <c r="G156" s="27">
        <f t="shared" si="23"/>
        <v>40.155000000000001</v>
      </c>
      <c r="H156" s="30"/>
      <c r="I156" s="220">
        <f>+J156</f>
        <v>43.616</v>
      </c>
      <c r="J156" s="217">
        <v>43.616</v>
      </c>
      <c r="K156" s="217">
        <v>40.155000000000001</v>
      </c>
      <c r="L156" s="225"/>
      <c r="M156" s="343"/>
      <c r="N156" s="342"/>
      <c r="O156" s="342"/>
      <c r="P156" s="287"/>
      <c r="Q156" s="264"/>
      <c r="R156" s="217"/>
      <c r="S156" s="217"/>
      <c r="T156" s="287"/>
      <c r="U156" s="264">
        <f t="shared" si="24"/>
        <v>0.68500000000000005</v>
      </c>
      <c r="V156" s="217">
        <v>0.68500000000000005</v>
      </c>
      <c r="W156" s="217"/>
      <c r="X156" s="287"/>
      <c r="Y156" s="264"/>
      <c r="Z156" s="217"/>
      <c r="AA156" s="217"/>
      <c r="AB156" s="287"/>
    </row>
    <row r="157" spans="3:28" x14ac:dyDescent="0.2">
      <c r="C157" s="499">
        <v>147</v>
      </c>
      <c r="D157" s="25" t="s">
        <v>22</v>
      </c>
      <c r="E157" s="29">
        <f t="shared" si="23"/>
        <v>813.39099999999996</v>
      </c>
      <c r="F157" s="27">
        <f t="shared" si="23"/>
        <v>781.77300000000002</v>
      </c>
      <c r="G157" s="27">
        <f t="shared" si="23"/>
        <v>668.995</v>
      </c>
      <c r="H157" s="30">
        <f>L157+P157+T157+X157+AB157</f>
        <v>31.617999999999999</v>
      </c>
      <c r="I157" s="220">
        <f>J157+L157</f>
        <v>319.41699999999997</v>
      </c>
      <c r="J157" s="217">
        <v>287.79899999999998</v>
      </c>
      <c r="K157" s="217">
        <v>203.57499999999999</v>
      </c>
      <c r="L157" s="225">
        <v>31.617999999999999</v>
      </c>
      <c r="M157" s="343">
        <f>+N157</f>
        <v>5.423</v>
      </c>
      <c r="N157" s="342">
        <v>5.423</v>
      </c>
      <c r="O157" s="342">
        <v>4.048</v>
      </c>
      <c r="P157" s="262"/>
      <c r="Q157" s="264">
        <f>+R157</f>
        <v>480.62299999999999</v>
      </c>
      <c r="R157" s="217">
        <v>480.62299999999999</v>
      </c>
      <c r="S157" s="217">
        <v>461.37200000000001</v>
      </c>
      <c r="T157" s="287"/>
      <c r="U157" s="264">
        <f t="shared" si="24"/>
        <v>7.9279999999999999</v>
      </c>
      <c r="V157" s="217">
        <v>7.9279999999999999</v>
      </c>
      <c r="W157" s="217"/>
      <c r="X157" s="287"/>
      <c r="Y157" s="264"/>
      <c r="Z157" s="217"/>
      <c r="AA157" s="217"/>
      <c r="AB157" s="287"/>
    </row>
    <row r="158" spans="3:28" x14ac:dyDescent="0.2">
      <c r="C158" s="499">
        <v>148</v>
      </c>
      <c r="D158" s="274" t="s">
        <v>449</v>
      </c>
      <c r="E158" s="29">
        <f t="shared" si="23"/>
        <v>257.685</v>
      </c>
      <c r="F158" s="27">
        <f t="shared" si="23"/>
        <v>257.52499999999998</v>
      </c>
      <c r="G158" s="27">
        <f t="shared" si="23"/>
        <v>215.072</v>
      </c>
      <c r="H158" s="30">
        <f>L158+P158+T158+X158+AB158</f>
        <v>0.16</v>
      </c>
      <c r="I158" s="220">
        <f>+J158</f>
        <v>151.91999999999999</v>
      </c>
      <c r="J158" s="217">
        <v>151.91999999999999</v>
      </c>
      <c r="K158" s="217">
        <v>120.917</v>
      </c>
      <c r="L158" s="225"/>
      <c r="M158" s="377"/>
      <c r="N158" s="339"/>
      <c r="O158" s="339"/>
      <c r="P158" s="262"/>
      <c r="Q158" s="264">
        <f>+R158</f>
        <v>97.28</v>
      </c>
      <c r="R158" s="217">
        <v>97.28</v>
      </c>
      <c r="S158" s="217">
        <v>94.155000000000001</v>
      </c>
      <c r="T158" s="287"/>
      <c r="U158" s="264">
        <f>+V158+X158</f>
        <v>8.4849999999999994</v>
      </c>
      <c r="V158" s="217">
        <v>8.3249999999999993</v>
      </c>
      <c r="W158" s="217"/>
      <c r="X158" s="287">
        <v>0.16</v>
      </c>
      <c r="Y158" s="264"/>
      <c r="Z158" s="217"/>
      <c r="AA158" s="217"/>
      <c r="AB158" s="287"/>
    </row>
    <row r="159" spans="3:28" x14ac:dyDescent="0.2">
      <c r="C159" s="499">
        <v>149</v>
      </c>
      <c r="D159" s="25" t="s">
        <v>108</v>
      </c>
      <c r="E159" s="29">
        <f t="shared" si="23"/>
        <v>42.065999999999995</v>
      </c>
      <c r="F159" s="27">
        <f t="shared" si="23"/>
        <v>42.065999999999995</v>
      </c>
      <c r="G159" s="27">
        <f t="shared" si="23"/>
        <v>37.793999999999997</v>
      </c>
      <c r="H159" s="30"/>
      <c r="I159" s="220">
        <f>J159+L159</f>
        <v>41.921999999999997</v>
      </c>
      <c r="J159" s="217">
        <v>41.921999999999997</v>
      </c>
      <c r="K159" s="217">
        <v>37.793999999999997</v>
      </c>
      <c r="L159" s="225"/>
      <c r="M159" s="343"/>
      <c r="N159" s="342"/>
      <c r="O159" s="342"/>
      <c r="P159" s="287"/>
      <c r="Q159" s="264"/>
      <c r="R159" s="217"/>
      <c r="S159" s="217"/>
      <c r="T159" s="287"/>
      <c r="U159" s="264">
        <f t="shared" si="24"/>
        <v>0.14399999999999999</v>
      </c>
      <c r="V159" s="217">
        <v>0.14399999999999999</v>
      </c>
      <c r="W159" s="217"/>
      <c r="X159" s="287"/>
      <c r="Y159" s="264"/>
      <c r="Z159" s="217"/>
      <c r="AA159" s="217"/>
      <c r="AB159" s="287"/>
    </row>
    <row r="160" spans="3:28" x14ac:dyDescent="0.2">
      <c r="C160" s="499">
        <v>150</v>
      </c>
      <c r="D160" s="25" t="s">
        <v>109</v>
      </c>
      <c r="E160" s="29">
        <f t="shared" si="23"/>
        <v>949.53899999999987</v>
      </c>
      <c r="F160" s="27">
        <f t="shared" si="23"/>
        <v>949.53899999999987</v>
      </c>
      <c r="G160" s="27">
        <f t="shared" si="23"/>
        <v>750.93900000000008</v>
      </c>
      <c r="H160" s="30"/>
      <c r="I160" s="220">
        <f>+J160</f>
        <v>414.00099999999998</v>
      </c>
      <c r="J160" s="217">
        <v>414.00099999999998</v>
      </c>
      <c r="K160" s="217">
        <v>249.82</v>
      </c>
      <c r="L160" s="219"/>
      <c r="M160" s="343">
        <f>+N160</f>
        <v>16.38</v>
      </c>
      <c r="N160" s="342">
        <v>16.38</v>
      </c>
      <c r="O160" s="217">
        <v>14.223000000000001</v>
      </c>
      <c r="P160" s="262"/>
      <c r="Q160" s="264">
        <f>+R160</f>
        <v>512.48299999999995</v>
      </c>
      <c r="R160" s="217">
        <v>512.48299999999995</v>
      </c>
      <c r="S160" s="217">
        <v>486.89600000000002</v>
      </c>
      <c r="T160" s="262"/>
      <c r="U160" s="264">
        <f t="shared" si="24"/>
        <v>6.6749999999999998</v>
      </c>
      <c r="V160" s="217">
        <v>6.6749999999999998</v>
      </c>
      <c r="W160" s="217"/>
      <c r="X160" s="287"/>
      <c r="Y160" s="264"/>
      <c r="Z160" s="217"/>
      <c r="AA160" s="217"/>
      <c r="AB160" s="287"/>
    </row>
    <row r="161" spans="3:28" x14ac:dyDescent="0.2">
      <c r="C161" s="499">
        <v>151</v>
      </c>
      <c r="D161" s="474" t="s">
        <v>34</v>
      </c>
      <c r="E161" s="29">
        <f t="shared" si="23"/>
        <v>418.20699999999994</v>
      </c>
      <c r="F161" s="27">
        <f t="shared" si="23"/>
        <v>408.41199999999998</v>
      </c>
      <c r="G161" s="27">
        <f t="shared" si="23"/>
        <v>353.82500000000005</v>
      </c>
      <c r="H161" s="30">
        <f>L161+P161+T161+X161+AB161</f>
        <v>9.7949999999999999</v>
      </c>
      <c r="I161" s="220">
        <f>+J161+L161</f>
        <v>69.963999999999999</v>
      </c>
      <c r="J161" s="217">
        <v>60.789000000000001</v>
      </c>
      <c r="K161" s="217">
        <v>18.266999999999999</v>
      </c>
      <c r="L161" s="225">
        <v>9.1750000000000007</v>
      </c>
      <c r="M161" s="343">
        <f t="shared" ref="M161:M168" si="25">N161+P161</f>
        <v>122.886</v>
      </c>
      <c r="N161" s="342">
        <v>122.886</v>
      </c>
      <c r="O161" s="342">
        <v>119.955</v>
      </c>
      <c r="P161" s="287"/>
      <c r="Q161" s="264">
        <f>+R161+T161</f>
        <v>221.02199999999999</v>
      </c>
      <c r="R161" s="217">
        <v>220.40199999999999</v>
      </c>
      <c r="S161" s="217">
        <v>215.60300000000001</v>
      </c>
      <c r="T161" s="287">
        <v>0.62</v>
      </c>
      <c r="U161" s="264">
        <f t="shared" si="24"/>
        <v>4.335</v>
      </c>
      <c r="V161" s="217">
        <v>4.335</v>
      </c>
      <c r="W161" s="217"/>
      <c r="X161" s="287"/>
      <c r="Y161" s="264"/>
      <c r="Z161" s="217"/>
      <c r="AA161" s="217"/>
      <c r="AB161" s="287"/>
    </row>
    <row r="162" spans="3:28" s="189" customFormat="1" x14ac:dyDescent="0.2">
      <c r="C162" s="500">
        <v>152</v>
      </c>
      <c r="D162" s="25" t="s">
        <v>110</v>
      </c>
      <c r="E162" s="29">
        <f t="shared" si="23"/>
        <v>509.04599999999999</v>
      </c>
      <c r="F162" s="27">
        <f t="shared" si="23"/>
        <v>509.04599999999999</v>
      </c>
      <c r="G162" s="27">
        <f t="shared" si="23"/>
        <v>476.38</v>
      </c>
      <c r="H162" s="30"/>
      <c r="I162" s="220">
        <f>+J162</f>
        <v>477.45400000000001</v>
      </c>
      <c r="J162" s="217">
        <v>477.45400000000001</v>
      </c>
      <c r="K162" s="217">
        <v>452.90300000000002</v>
      </c>
      <c r="L162" s="219"/>
      <c r="M162" s="343">
        <f t="shared" si="25"/>
        <v>0.248</v>
      </c>
      <c r="N162" s="342">
        <v>0.248</v>
      </c>
      <c r="O162" s="342"/>
      <c r="P162" s="262"/>
      <c r="Q162" s="264">
        <f>+R162</f>
        <v>21.9</v>
      </c>
      <c r="R162" s="217">
        <v>21.9</v>
      </c>
      <c r="S162" s="217">
        <v>21.587</v>
      </c>
      <c r="T162" s="287"/>
      <c r="U162" s="264">
        <f>+V162+X162</f>
        <v>9.4440000000000008</v>
      </c>
      <c r="V162" s="217">
        <v>9.4440000000000008</v>
      </c>
      <c r="W162" s="217">
        <v>1.89</v>
      </c>
      <c r="X162" s="287"/>
      <c r="Y162" s="264"/>
      <c r="Z162" s="217"/>
      <c r="AA162" s="217"/>
      <c r="AB162" s="287"/>
    </row>
    <row r="163" spans="3:28" x14ac:dyDescent="0.2">
      <c r="C163" s="499">
        <v>153</v>
      </c>
      <c r="D163" s="25" t="s">
        <v>269</v>
      </c>
      <c r="E163" s="29">
        <f t="shared" si="23"/>
        <v>161.92600000000002</v>
      </c>
      <c r="F163" s="27">
        <f t="shared" si="23"/>
        <v>161.92600000000002</v>
      </c>
      <c r="G163" s="27">
        <f t="shared" si="23"/>
        <v>152.72999999999999</v>
      </c>
      <c r="H163" s="30"/>
      <c r="I163" s="220">
        <f>+J163</f>
        <v>144.99</v>
      </c>
      <c r="J163" s="217">
        <v>144.99</v>
      </c>
      <c r="K163" s="217">
        <v>139.316</v>
      </c>
      <c r="L163" s="219"/>
      <c r="M163" s="343">
        <f t="shared" si="25"/>
        <v>0.14399999999999999</v>
      </c>
      <c r="N163" s="342">
        <v>0.14399999999999999</v>
      </c>
      <c r="O163" s="339"/>
      <c r="P163" s="262"/>
      <c r="Q163" s="264">
        <f>+R163</f>
        <v>12.7</v>
      </c>
      <c r="R163" s="217">
        <v>12.7</v>
      </c>
      <c r="S163" s="217">
        <v>12.518000000000001</v>
      </c>
      <c r="T163" s="287"/>
      <c r="U163" s="264">
        <f t="shared" ref="U163:U168" si="26">V163+X163</f>
        <v>4.0919999999999996</v>
      </c>
      <c r="V163" s="217">
        <v>4.0919999999999996</v>
      </c>
      <c r="W163" s="217">
        <v>0.89600000000000002</v>
      </c>
      <c r="X163" s="287"/>
      <c r="Y163" s="264"/>
      <c r="Z163" s="217"/>
      <c r="AA163" s="217"/>
      <c r="AB163" s="287"/>
    </row>
    <row r="164" spans="3:28" x14ac:dyDescent="0.2">
      <c r="C164" s="499">
        <v>154</v>
      </c>
      <c r="D164" s="274" t="s">
        <v>268</v>
      </c>
      <c r="E164" s="29">
        <f t="shared" si="23"/>
        <v>243.51100000000002</v>
      </c>
      <c r="F164" s="27">
        <f t="shared" si="23"/>
        <v>243.51100000000002</v>
      </c>
      <c r="G164" s="27">
        <f t="shared" si="23"/>
        <v>219.03899999999999</v>
      </c>
      <c r="H164" s="30"/>
      <c r="I164" s="220">
        <f>+J164</f>
        <v>232.36</v>
      </c>
      <c r="J164" s="217">
        <v>232.36</v>
      </c>
      <c r="K164" s="217">
        <v>212.327</v>
      </c>
      <c r="L164" s="219"/>
      <c r="M164" s="343">
        <f t="shared" si="25"/>
        <v>0.26300000000000001</v>
      </c>
      <c r="N164" s="342">
        <v>0.26300000000000001</v>
      </c>
      <c r="O164" s="342"/>
      <c r="P164" s="262"/>
      <c r="Q164" s="264">
        <f>+R164</f>
        <v>6.8090000000000002</v>
      </c>
      <c r="R164" s="217">
        <v>6.8090000000000002</v>
      </c>
      <c r="S164" s="217">
        <v>6.7119999999999997</v>
      </c>
      <c r="T164" s="287"/>
      <c r="U164" s="264">
        <f t="shared" si="26"/>
        <v>4.0789999999999997</v>
      </c>
      <c r="V164" s="217">
        <v>4.0789999999999997</v>
      </c>
      <c r="W164" s="217"/>
      <c r="X164" s="287"/>
      <c r="Y164" s="264"/>
      <c r="Z164" s="217"/>
      <c r="AA164" s="217"/>
      <c r="AB164" s="287"/>
    </row>
    <row r="165" spans="3:28" x14ac:dyDescent="0.2">
      <c r="C165" s="499">
        <v>155</v>
      </c>
      <c r="D165" s="474" t="s">
        <v>23</v>
      </c>
      <c r="E165" s="29">
        <f t="shared" si="23"/>
        <v>182.24600000000001</v>
      </c>
      <c r="F165" s="27">
        <f t="shared" si="23"/>
        <v>182.24600000000001</v>
      </c>
      <c r="G165" s="27">
        <f t="shared" si="23"/>
        <v>101.319</v>
      </c>
      <c r="H165" s="30"/>
      <c r="I165" s="220">
        <f>+J165</f>
        <v>120.56100000000001</v>
      </c>
      <c r="J165" s="217">
        <v>120.56100000000001</v>
      </c>
      <c r="K165" s="217">
        <v>101.319</v>
      </c>
      <c r="L165" s="219"/>
      <c r="M165" s="343">
        <f t="shared" si="25"/>
        <v>0.26300000000000001</v>
      </c>
      <c r="N165" s="342">
        <v>0.26300000000000001</v>
      </c>
      <c r="O165" s="339"/>
      <c r="P165" s="262"/>
      <c r="Q165" s="264"/>
      <c r="R165" s="217"/>
      <c r="S165" s="217"/>
      <c r="T165" s="287"/>
      <c r="U165" s="264">
        <f t="shared" si="26"/>
        <v>16.106999999999999</v>
      </c>
      <c r="V165" s="217">
        <v>16.106999999999999</v>
      </c>
      <c r="W165" s="217"/>
      <c r="X165" s="287"/>
      <c r="Y165" s="264">
        <f>Z165+AB165</f>
        <v>45.314999999999998</v>
      </c>
      <c r="Z165" s="217">
        <v>45.314999999999998</v>
      </c>
      <c r="AA165" s="217"/>
      <c r="AB165" s="287"/>
    </row>
    <row r="166" spans="3:28" x14ac:dyDescent="0.2">
      <c r="C166" s="499">
        <v>156</v>
      </c>
      <c r="D166" s="474" t="s">
        <v>24</v>
      </c>
      <c r="E166" s="29">
        <f t="shared" si="23"/>
        <v>125.86199999999999</v>
      </c>
      <c r="F166" s="27">
        <f t="shared" si="23"/>
        <v>125.86199999999999</v>
      </c>
      <c r="G166" s="27">
        <f t="shared" si="23"/>
        <v>118.517</v>
      </c>
      <c r="H166" s="30"/>
      <c r="I166" s="220">
        <f>+J166</f>
        <v>50.883000000000003</v>
      </c>
      <c r="J166" s="217">
        <v>50.883000000000003</v>
      </c>
      <c r="K166" s="217">
        <v>44.731999999999999</v>
      </c>
      <c r="L166" s="219"/>
      <c r="M166" s="343">
        <f t="shared" si="25"/>
        <v>0.125</v>
      </c>
      <c r="N166" s="342">
        <v>0.125</v>
      </c>
      <c r="O166" s="339"/>
      <c r="P166" s="262"/>
      <c r="Q166" s="264">
        <f>+R166</f>
        <v>74.853999999999999</v>
      </c>
      <c r="R166" s="217">
        <v>74.853999999999999</v>
      </c>
      <c r="S166" s="217">
        <v>73.784999999999997</v>
      </c>
      <c r="T166" s="287"/>
      <c r="U166" s="264">
        <f t="shared" si="26"/>
        <v>0</v>
      </c>
      <c r="V166" s="217"/>
      <c r="W166" s="217"/>
      <c r="X166" s="287"/>
      <c r="Y166" s="264"/>
      <c r="Z166" s="217"/>
      <c r="AA166" s="217"/>
      <c r="AB166" s="287"/>
    </row>
    <row r="167" spans="3:28" x14ac:dyDescent="0.2">
      <c r="C167" s="499">
        <v>157</v>
      </c>
      <c r="D167" s="44" t="s">
        <v>111</v>
      </c>
      <c r="E167" s="29">
        <f t="shared" si="23"/>
        <v>411.54899999999998</v>
      </c>
      <c r="F167" s="27">
        <f t="shared" si="23"/>
        <v>409.96999999999997</v>
      </c>
      <c r="G167" s="27">
        <f t="shared" si="23"/>
        <v>347.75799999999998</v>
      </c>
      <c r="H167" s="30">
        <f>L167+P167+T167+X167+AB167</f>
        <v>1.579</v>
      </c>
      <c r="I167" s="346">
        <f>+J167+L167</f>
        <v>304.87299999999999</v>
      </c>
      <c r="J167" s="13">
        <v>303.29399999999998</v>
      </c>
      <c r="K167" s="13">
        <v>252.37299999999999</v>
      </c>
      <c r="L167" s="11">
        <v>1.579</v>
      </c>
      <c r="M167" s="468">
        <f t="shared" si="25"/>
        <v>9.7000000000000003E-2</v>
      </c>
      <c r="N167" s="13">
        <v>9.7000000000000003E-2</v>
      </c>
      <c r="O167" s="13"/>
      <c r="P167" s="8"/>
      <c r="Q167" s="182">
        <f>+R167</f>
        <v>98.748000000000005</v>
      </c>
      <c r="R167" s="13">
        <v>98.748000000000005</v>
      </c>
      <c r="S167" s="13">
        <v>95.119</v>
      </c>
      <c r="T167" s="8"/>
      <c r="U167" s="182">
        <f t="shared" si="26"/>
        <v>7.8310000000000004</v>
      </c>
      <c r="V167" s="13">
        <v>7.8310000000000004</v>
      </c>
      <c r="W167" s="13">
        <v>0.26600000000000001</v>
      </c>
      <c r="X167" s="8"/>
      <c r="Y167" s="182"/>
      <c r="Z167" s="13"/>
      <c r="AA167" s="13"/>
      <c r="AB167" s="8"/>
    </row>
    <row r="168" spans="3:28" ht="13.5" thickBot="1" x14ac:dyDescent="0.25">
      <c r="C168" s="499">
        <v>158</v>
      </c>
      <c r="D168" s="57" t="s">
        <v>228</v>
      </c>
      <c r="E168" s="48">
        <f t="shared" si="23"/>
        <v>326.10399999999998</v>
      </c>
      <c r="F168" s="46">
        <f t="shared" si="23"/>
        <v>326.10399999999998</v>
      </c>
      <c r="G168" s="46">
        <f t="shared" si="23"/>
        <v>291.42899999999997</v>
      </c>
      <c r="H168" s="49"/>
      <c r="I168" s="418">
        <f>+J168</f>
        <v>232.06200000000001</v>
      </c>
      <c r="J168" s="419">
        <v>232.06200000000001</v>
      </c>
      <c r="K168" s="419">
        <v>206.65600000000001</v>
      </c>
      <c r="L168" s="463"/>
      <c r="M168" s="469">
        <f t="shared" si="25"/>
        <v>0.18099999999999999</v>
      </c>
      <c r="N168" s="470">
        <v>0.18099999999999999</v>
      </c>
      <c r="O168" s="470">
        <v>0.11799999999999999</v>
      </c>
      <c r="P168" s="471"/>
      <c r="Q168" s="182">
        <f>+R168</f>
        <v>87.561999999999998</v>
      </c>
      <c r="R168" s="13">
        <v>87.561999999999998</v>
      </c>
      <c r="S168" s="13">
        <v>84.655000000000001</v>
      </c>
      <c r="T168" s="8"/>
      <c r="U168" s="182">
        <f t="shared" si="26"/>
        <v>6.2990000000000004</v>
      </c>
      <c r="V168" s="13">
        <v>6.2990000000000004</v>
      </c>
      <c r="W168" s="13"/>
      <c r="X168" s="8"/>
      <c r="Y168" s="182"/>
      <c r="Z168" s="13"/>
      <c r="AA168" s="13"/>
      <c r="AB168" s="8"/>
    </row>
    <row r="169" spans="3:28" ht="13.5" thickBot="1" x14ac:dyDescent="0.25">
      <c r="C169" s="62">
        <v>159</v>
      </c>
      <c r="D169" s="459" t="s">
        <v>342</v>
      </c>
      <c r="E169" s="76">
        <f t="shared" si="23"/>
        <v>41670.980999999992</v>
      </c>
      <c r="F169" s="77">
        <f t="shared" si="23"/>
        <v>37165.961000000003</v>
      </c>
      <c r="G169" s="77">
        <f t="shared" si="23"/>
        <v>22776.866000000002</v>
      </c>
      <c r="H169" s="78">
        <f>L169+P169+T169+X169+AB169</f>
        <v>4505.0200000000013</v>
      </c>
      <c r="I169" s="420">
        <f>I11+I14+I17+I18+I45+I55+I69+I74+I82+I85+I90+I109+SUM(I117:I168)</f>
        <v>23549.740999999998</v>
      </c>
      <c r="J169" s="421">
        <f>J11+J14+J17+J18+J45+J55+J69+J74+J82+J85+J90+J109+SUM(J117:J168)</f>
        <v>22332.75</v>
      </c>
      <c r="K169" s="421">
        <f>K11+K14+K17+K18+K45+K55+K69+K74+K82+K85+K90+K109+SUM(K117:K168)</f>
        <v>12833.384000000002</v>
      </c>
      <c r="L169" s="422">
        <f>L11+L14+L17+L18+L45+L55+L69+L74+L82+L85+L90+L109+SUM(L117:L168)</f>
        <v>1216.991</v>
      </c>
      <c r="M169" s="457">
        <f>M14+M18+M55+M85+M90+SUM(M117:M168)+M82+M45</f>
        <v>8588.0520000000015</v>
      </c>
      <c r="N169" s="421">
        <f>N14+N18+N55+N85+N90+SUM(N117:N168)</f>
        <v>5689.0800000000017</v>
      </c>
      <c r="O169" s="421">
        <f>O14+O18+O55+O85+O90+SUM(O117:O168)</f>
        <v>2402.3029999999999</v>
      </c>
      <c r="P169" s="458">
        <f>P14+P18+P55+P85+P90+SUM(P117:P168)+P82+P45</f>
        <v>2898.9720000000007</v>
      </c>
      <c r="Q169" s="420">
        <f>Q14+Q18+Q55+Q85+Q90+SUM(Q117:Q168)</f>
        <v>7464.7999999999993</v>
      </c>
      <c r="R169" s="421">
        <f>R14+R18+R55+R85+R90+SUM(R117:R168)</f>
        <v>7450.7809999999999</v>
      </c>
      <c r="S169" s="421">
        <f>S14+S18+S55+S85+S90+SUM(S117:S168)</f>
        <v>7120.3209999999999</v>
      </c>
      <c r="T169" s="422">
        <f>T14+T18+T55+T85+T90+SUM(T117:T168)</f>
        <v>14.018999999999998</v>
      </c>
      <c r="U169" s="457">
        <f>U45+SUM(U118:U168)</f>
        <v>928.26700000000017</v>
      </c>
      <c r="V169" s="421">
        <f>V45+SUM(V118:V168)</f>
        <v>919.25700000000006</v>
      </c>
      <c r="W169" s="421">
        <f>W45+SUM(W118:W168)</f>
        <v>265.88200000000001</v>
      </c>
      <c r="X169" s="458">
        <f>X45+SUM(X118:X168)</f>
        <v>9.01</v>
      </c>
      <c r="Y169" s="457">
        <f>Y45+SUM(Y118:Y168)+Y6+Y14</f>
        <v>1140.1209999999999</v>
      </c>
      <c r="Z169" s="421">
        <f>Z45+SUM(Z118:Z168)+Z14</f>
        <v>774.09299999999985</v>
      </c>
      <c r="AA169" s="421">
        <f>AA45+SUM(AA118:AA168)+AA14</f>
        <v>154.976</v>
      </c>
      <c r="AB169" s="458">
        <f>AB45+SUM(AB118:AB168)+AB14</f>
        <v>366.02800000000002</v>
      </c>
    </row>
    <row r="170" spans="3:28" x14ac:dyDescent="0.2">
      <c r="C170" s="381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</row>
    <row r="171" spans="3:28" x14ac:dyDescent="0.2">
      <c r="C171" s="381"/>
      <c r="D171" s="5" t="s">
        <v>112</v>
      </c>
      <c r="I171" s="6"/>
      <c r="J171" s="379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</row>
    <row r="172" spans="3:28" ht="25.5" x14ac:dyDescent="0.2">
      <c r="C172" s="381"/>
      <c r="D172" s="318" t="s">
        <v>262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</row>
    <row r="173" spans="3:28" x14ac:dyDescent="0.2">
      <c r="C173" s="381"/>
      <c r="D173" s="270" t="s">
        <v>271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</row>
    <row r="174" spans="3:28" x14ac:dyDescent="0.2">
      <c r="C174" s="381"/>
      <c r="D174" s="5" t="s">
        <v>113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</row>
    <row r="176" spans="3:28" ht="16.5" customHeight="1" x14ac:dyDescent="0.2"/>
    <row r="177" ht="14.25" customHeight="1" x14ac:dyDescent="0.2"/>
  </sheetData>
  <mergeCells count="29">
    <mergeCell ref="C8:C10"/>
    <mergeCell ref="D8:D10"/>
    <mergeCell ref="E8:E10"/>
    <mergeCell ref="F8:H8"/>
    <mergeCell ref="I8:I10"/>
    <mergeCell ref="Z8:AB8"/>
    <mergeCell ref="Z9:AA9"/>
    <mergeCell ref="AB9:AB10"/>
    <mergeCell ref="T9:T10"/>
    <mergeCell ref="V9:W9"/>
    <mergeCell ref="X9:X10"/>
    <mergeCell ref="R8:T8"/>
    <mergeCell ref="U8:U10"/>
    <mergeCell ref="V8:X8"/>
    <mergeCell ref="Y8:Y10"/>
    <mergeCell ref="R9:S9"/>
    <mergeCell ref="H2:L2"/>
    <mergeCell ref="D5:Q5"/>
    <mergeCell ref="E6:K6"/>
    <mergeCell ref="M8:M10"/>
    <mergeCell ref="P9:P10"/>
    <mergeCell ref="N9:O9"/>
    <mergeCell ref="N8:P8"/>
    <mergeCell ref="Q8:Q10"/>
    <mergeCell ref="J8:L8"/>
    <mergeCell ref="F9:G9"/>
    <mergeCell ref="H9:H10"/>
    <mergeCell ref="J9:K9"/>
    <mergeCell ref="L9:L10"/>
  </mergeCells>
  <pageMargins left="0.74803149606299213" right="0" top="0.78740157480314965" bottom="0.47244094488188981" header="0.51181102362204722" footer="0.51181102362204722"/>
  <pageSetup paperSize="8" scale="74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214"/>
  <sheetViews>
    <sheetView topLeftCell="A16" zoomScaleNormal="100" workbookViewId="0">
      <selection activeCell="M216" sqref="M216"/>
    </sheetView>
  </sheetViews>
  <sheetFormatPr defaultRowHeight="12.75" x14ac:dyDescent="0.2"/>
  <cols>
    <col min="1" max="1" width="4.5703125" customWidth="1"/>
    <col min="2" max="2" width="41.85546875" customWidth="1"/>
    <col min="3" max="3" width="10.42578125" customWidth="1"/>
    <col min="4" max="4" width="10.5703125" customWidth="1"/>
    <col min="5" max="5" width="9.5703125" customWidth="1"/>
    <col min="6" max="6" width="8.28515625" customWidth="1"/>
    <col min="7" max="8" width="9.5703125" customWidth="1"/>
    <col min="9" max="9" width="9.42578125" customWidth="1"/>
    <col min="10" max="10" width="7.42578125" customWidth="1"/>
    <col min="11" max="11" width="8.28515625" customWidth="1"/>
    <col min="12" max="12" width="8.5703125" customWidth="1"/>
    <col min="13" max="13" width="9.42578125" customWidth="1"/>
    <col min="14" max="14" width="8.5703125" customWidth="1"/>
    <col min="15" max="15" width="8.42578125" customWidth="1"/>
    <col min="16" max="16" width="8.7109375" customWidth="1"/>
    <col min="17" max="17" width="8.5703125" customWidth="1"/>
    <col min="18" max="18" width="6" customWidth="1"/>
    <col min="19" max="19" width="8.28515625" customWidth="1"/>
    <col min="20" max="20" width="8" customWidth="1"/>
    <col min="21" max="21" width="7.42578125" customWidth="1"/>
    <col min="22" max="22" width="6.42578125" customWidth="1"/>
  </cols>
  <sheetData>
    <row r="2" spans="1:22" x14ac:dyDescent="0.2">
      <c r="R2" s="14" t="s">
        <v>25</v>
      </c>
    </row>
    <row r="3" spans="1:22" x14ac:dyDescent="0.2">
      <c r="C3" s="621" t="s">
        <v>215</v>
      </c>
      <c r="D3" s="621"/>
      <c r="E3" s="621"/>
      <c r="F3" s="621"/>
      <c r="G3" s="621"/>
      <c r="H3" s="621"/>
      <c r="I3" s="621"/>
      <c r="J3" s="621"/>
      <c r="P3" s="14"/>
      <c r="R3" s="10" t="s">
        <v>216</v>
      </c>
      <c r="S3" s="3"/>
      <c r="T3" s="3"/>
      <c r="U3" s="4"/>
      <c r="V3" s="4"/>
    </row>
    <row r="4" spans="1:22" x14ac:dyDescent="0.2">
      <c r="B4" s="71"/>
      <c r="C4" s="621" t="s">
        <v>114</v>
      </c>
      <c r="D4" s="621"/>
      <c r="E4" s="621"/>
      <c r="F4" s="621"/>
      <c r="G4" s="621"/>
      <c r="H4" s="621"/>
      <c r="I4" s="621"/>
      <c r="P4" s="10"/>
      <c r="Q4" s="3"/>
      <c r="R4" s="14" t="s">
        <v>115</v>
      </c>
    </row>
    <row r="5" spans="1:22" ht="13.5" thickBot="1" x14ac:dyDescent="0.25">
      <c r="P5" s="14"/>
      <c r="T5" s="7" t="s">
        <v>116</v>
      </c>
    </row>
    <row r="6" spans="1:22" x14ac:dyDescent="0.2">
      <c r="A6" s="636"/>
      <c r="B6" s="638" t="s">
        <v>41</v>
      </c>
      <c r="C6" s="641" t="s">
        <v>42</v>
      </c>
      <c r="D6" s="644" t="s">
        <v>43</v>
      </c>
      <c r="E6" s="644"/>
      <c r="F6" s="645"/>
      <c r="G6" s="641" t="s">
        <v>44</v>
      </c>
      <c r="H6" s="644" t="s">
        <v>43</v>
      </c>
      <c r="I6" s="644"/>
      <c r="J6" s="609"/>
      <c r="K6" s="648" t="s">
        <v>217</v>
      </c>
      <c r="L6" s="644" t="s">
        <v>43</v>
      </c>
      <c r="M6" s="644"/>
      <c r="N6" s="645"/>
      <c r="O6" s="648" t="s">
        <v>45</v>
      </c>
      <c r="P6" s="644" t="s">
        <v>43</v>
      </c>
      <c r="Q6" s="644"/>
      <c r="R6" s="645"/>
      <c r="S6" s="648" t="s">
        <v>46</v>
      </c>
      <c r="T6" s="644" t="s">
        <v>43</v>
      </c>
      <c r="U6" s="644"/>
      <c r="V6" s="645"/>
    </row>
    <row r="7" spans="1:22" x14ac:dyDescent="0.2">
      <c r="A7" s="637"/>
      <c r="B7" s="639"/>
      <c r="C7" s="642"/>
      <c r="D7" s="646" t="s">
        <v>47</v>
      </c>
      <c r="E7" s="646"/>
      <c r="F7" s="647" t="s">
        <v>48</v>
      </c>
      <c r="G7" s="642"/>
      <c r="H7" s="646" t="s">
        <v>47</v>
      </c>
      <c r="I7" s="646"/>
      <c r="J7" s="612" t="s">
        <v>48</v>
      </c>
      <c r="K7" s="649"/>
      <c r="L7" s="646" t="s">
        <v>47</v>
      </c>
      <c r="M7" s="646"/>
      <c r="N7" s="647" t="s">
        <v>48</v>
      </c>
      <c r="O7" s="649"/>
      <c r="P7" s="646" t="s">
        <v>47</v>
      </c>
      <c r="Q7" s="646"/>
      <c r="R7" s="647" t="s">
        <v>48</v>
      </c>
      <c r="S7" s="649"/>
      <c r="T7" s="646" t="s">
        <v>47</v>
      </c>
      <c r="U7" s="646"/>
      <c r="V7" s="647" t="s">
        <v>48</v>
      </c>
    </row>
    <row r="8" spans="1:22" ht="48.75" thickBot="1" x14ac:dyDescent="0.25">
      <c r="A8" s="637"/>
      <c r="B8" s="640"/>
      <c r="C8" s="643"/>
      <c r="D8" s="72" t="s">
        <v>42</v>
      </c>
      <c r="E8" s="73" t="s">
        <v>49</v>
      </c>
      <c r="F8" s="614"/>
      <c r="G8" s="643"/>
      <c r="H8" s="72" t="s">
        <v>42</v>
      </c>
      <c r="I8" s="73" t="s">
        <v>49</v>
      </c>
      <c r="J8" s="625"/>
      <c r="K8" s="650"/>
      <c r="L8" s="72" t="s">
        <v>42</v>
      </c>
      <c r="M8" s="73" t="s">
        <v>49</v>
      </c>
      <c r="N8" s="614"/>
      <c r="O8" s="650"/>
      <c r="P8" s="72" t="s">
        <v>42</v>
      </c>
      <c r="Q8" s="73" t="s">
        <v>49</v>
      </c>
      <c r="R8" s="614"/>
      <c r="S8" s="650"/>
      <c r="T8" s="72" t="s">
        <v>42</v>
      </c>
      <c r="U8" s="73" t="s">
        <v>49</v>
      </c>
      <c r="V8" s="614"/>
    </row>
    <row r="9" spans="1:22" ht="30.75" thickBot="1" x14ac:dyDescent="0.3">
      <c r="A9" s="74">
        <v>1</v>
      </c>
      <c r="B9" s="75" t="s">
        <v>117</v>
      </c>
      <c r="C9" s="65">
        <f t="shared" ref="C9:F25" si="0">G9+K9+O9+S9</f>
        <v>0</v>
      </c>
      <c r="D9" s="63">
        <f t="shared" si="0"/>
        <v>0</v>
      </c>
      <c r="E9" s="63">
        <f t="shared" si="0"/>
        <v>0</v>
      </c>
      <c r="F9" s="65">
        <f t="shared" si="0"/>
        <v>0</v>
      </c>
      <c r="G9" s="76">
        <f>G13+G17+G18+G20+G25+G28+G31+SUM(G33:G43)+G23+G10</f>
        <v>0</v>
      </c>
      <c r="H9" s="77">
        <f>H13+H17+H18+H20+H25+H28+H31+SUM(H33:H43)+H23+H10</f>
        <v>0</v>
      </c>
      <c r="I9" s="77">
        <f>I13+I17+I18+I20+I25+I28+I31+SUM(I33:I43)+I23+I10</f>
        <v>0</v>
      </c>
      <c r="J9" s="78">
        <f>J13+J17+J18+J20+J25+J28+J31+SUM(J33:J43)+J23+J10</f>
        <v>0</v>
      </c>
      <c r="K9" s="77">
        <f>K13+K17+K18+K20+K25+K28+K31+SUM(K33:K43)</f>
        <v>0</v>
      </c>
      <c r="L9" s="63">
        <f>L13+L18+SUM(L33:L43)</f>
        <v>0</v>
      </c>
      <c r="M9" s="63">
        <f>M13+M17+M18+M20+M25+M28+M31+SUM(M33:M43)</f>
        <v>0</v>
      </c>
      <c r="N9" s="66"/>
      <c r="O9" s="76"/>
      <c r="P9" s="63"/>
      <c r="Q9" s="63"/>
      <c r="R9" s="68"/>
      <c r="S9" s="76">
        <f>S13+S17+S18+S20+S25+S28+S31+SUM(S33:S43)</f>
        <v>0</v>
      </c>
      <c r="T9" s="63">
        <f>T20+SUM(T34:T43)</f>
        <v>0</v>
      </c>
      <c r="U9" s="63">
        <f>U20+SUM(U34:U43)</f>
        <v>0</v>
      </c>
      <c r="V9" s="68"/>
    </row>
    <row r="10" spans="1:22" x14ac:dyDescent="0.2">
      <c r="A10" s="79">
        <v>2</v>
      </c>
      <c r="B10" s="80" t="s">
        <v>50</v>
      </c>
      <c r="C10" s="81">
        <f t="shared" si="0"/>
        <v>0</v>
      </c>
      <c r="D10" s="81">
        <f>H10+L10+P10+T10</f>
        <v>0</v>
      </c>
      <c r="E10" s="81">
        <f>I10+M10+Q10+U10</f>
        <v>0</v>
      </c>
      <c r="F10" s="82"/>
      <c r="G10" s="83">
        <f>G11+G12</f>
        <v>0</v>
      </c>
      <c r="H10" s="84">
        <f>H11+H12</f>
        <v>0</v>
      </c>
      <c r="I10" s="84">
        <f>I11+I12</f>
        <v>0</v>
      </c>
      <c r="J10" s="85"/>
      <c r="K10" s="81"/>
      <c r="L10" s="86"/>
      <c r="M10" s="86"/>
      <c r="N10" s="87"/>
      <c r="O10" s="88"/>
      <c r="P10" s="86"/>
      <c r="Q10" s="86"/>
      <c r="R10" s="89"/>
      <c r="S10" s="88"/>
      <c r="T10" s="86"/>
      <c r="U10" s="86"/>
      <c r="V10" s="89"/>
    </row>
    <row r="11" spans="1:22" x14ac:dyDescent="0.2">
      <c r="A11" s="79">
        <v>3</v>
      </c>
      <c r="B11" s="17" t="s">
        <v>51</v>
      </c>
      <c r="C11" s="18">
        <f t="shared" si="0"/>
        <v>0</v>
      </c>
      <c r="D11" s="18">
        <f>H11+L11+P11+T11</f>
        <v>0</v>
      </c>
      <c r="E11" s="18">
        <f>I11+M11+Q11+U11</f>
        <v>0</v>
      </c>
      <c r="F11" s="19"/>
      <c r="G11" s="20">
        <f>H11+J11</f>
        <v>0</v>
      </c>
      <c r="H11" s="21"/>
      <c r="I11" s="21"/>
      <c r="J11" s="89"/>
      <c r="K11" s="90"/>
      <c r="L11" s="86"/>
      <c r="M11" s="86"/>
      <c r="N11" s="90"/>
      <c r="O11" s="91"/>
      <c r="P11" s="86"/>
      <c r="Q11" s="86"/>
      <c r="R11" s="92"/>
      <c r="S11" s="91"/>
      <c r="T11" s="86"/>
      <c r="U11" s="86"/>
      <c r="V11" s="92"/>
    </row>
    <row r="12" spans="1:22" x14ac:dyDescent="0.2">
      <c r="A12" s="79">
        <v>4</v>
      </c>
      <c r="B12" s="22" t="s">
        <v>52</v>
      </c>
      <c r="C12" s="18">
        <f t="shared" si="0"/>
        <v>0</v>
      </c>
      <c r="D12" s="18">
        <f t="shared" si="0"/>
        <v>0</v>
      </c>
      <c r="E12" s="23">
        <f t="shared" si="0"/>
        <v>0</v>
      </c>
      <c r="F12" s="19"/>
      <c r="G12" s="20">
        <f>H12+J12</f>
        <v>0</v>
      </c>
      <c r="H12" s="24"/>
      <c r="I12" s="21"/>
      <c r="J12" s="89"/>
      <c r="K12" s="90"/>
      <c r="L12" s="86"/>
      <c r="M12" s="86"/>
      <c r="N12" s="90"/>
      <c r="O12" s="91"/>
      <c r="P12" s="86"/>
      <c r="Q12" s="86"/>
      <c r="R12" s="92"/>
      <c r="S12" s="91"/>
      <c r="T12" s="86"/>
      <c r="U12" s="86"/>
      <c r="V12" s="92"/>
    </row>
    <row r="13" spans="1:22" x14ac:dyDescent="0.2">
      <c r="A13" s="79">
        <v>5</v>
      </c>
      <c r="B13" s="93" t="s">
        <v>118</v>
      </c>
      <c r="C13" s="81">
        <f t="shared" si="0"/>
        <v>0</v>
      </c>
      <c r="D13" s="86">
        <f t="shared" ref="D13:J13" si="1">SUM(D14:D16)</f>
        <v>0</v>
      </c>
      <c r="E13" s="86">
        <f t="shared" si="1"/>
        <v>0</v>
      </c>
      <c r="F13" s="87">
        <f t="shared" si="1"/>
        <v>0</v>
      </c>
      <c r="G13" s="88">
        <f t="shared" si="1"/>
        <v>0</v>
      </c>
      <c r="H13" s="86">
        <f t="shared" si="1"/>
        <v>0</v>
      </c>
      <c r="I13" s="86">
        <f t="shared" si="1"/>
        <v>0</v>
      </c>
      <c r="J13" s="89">
        <f t="shared" si="1"/>
        <v>0</v>
      </c>
      <c r="K13" s="90">
        <f>K14+K15+K16</f>
        <v>0</v>
      </c>
      <c r="L13" s="27">
        <f>L14+L15+L16</f>
        <v>0</v>
      </c>
      <c r="M13" s="27">
        <f>M14+M15+M16</f>
        <v>0</v>
      </c>
      <c r="N13" s="90"/>
      <c r="O13" s="91"/>
      <c r="P13" s="86"/>
      <c r="Q13" s="86"/>
      <c r="R13" s="92"/>
      <c r="S13" s="91"/>
      <c r="T13" s="86"/>
      <c r="U13" s="86"/>
      <c r="V13" s="92"/>
    </row>
    <row r="14" spans="1:22" x14ac:dyDescent="0.2">
      <c r="A14" s="94">
        <f>+A13+1</f>
        <v>6</v>
      </c>
      <c r="B14" s="42" t="s">
        <v>119</v>
      </c>
      <c r="C14" s="18">
        <f t="shared" si="0"/>
        <v>0</v>
      </c>
      <c r="D14" s="23">
        <f t="shared" si="0"/>
        <v>0</v>
      </c>
      <c r="E14" s="23">
        <f t="shared" si="0"/>
        <v>0</v>
      </c>
      <c r="F14" s="23">
        <f t="shared" si="0"/>
        <v>0</v>
      </c>
      <c r="G14" s="20">
        <f t="shared" ref="G14:G24" si="2">H14+J14</f>
        <v>0</v>
      </c>
      <c r="H14" s="23"/>
      <c r="I14" s="95"/>
      <c r="J14" s="96"/>
      <c r="K14" s="18">
        <f>L14+N14</f>
        <v>0</v>
      </c>
      <c r="L14" s="97"/>
      <c r="M14" s="95"/>
      <c r="N14" s="98"/>
      <c r="O14" s="99"/>
      <c r="P14" s="97"/>
      <c r="Q14" s="97"/>
      <c r="R14" s="96"/>
      <c r="S14" s="20"/>
      <c r="T14" s="97"/>
      <c r="U14" s="97"/>
      <c r="V14" s="96"/>
    </row>
    <row r="15" spans="1:22" x14ac:dyDescent="0.2">
      <c r="A15" s="94">
        <v>7</v>
      </c>
      <c r="B15" s="42" t="s">
        <v>120</v>
      </c>
      <c r="C15" s="18">
        <f t="shared" si="0"/>
        <v>0</v>
      </c>
      <c r="D15" s="97">
        <f t="shared" si="0"/>
        <v>0</v>
      </c>
      <c r="E15" s="97"/>
      <c r="F15" s="87"/>
      <c r="G15" s="20">
        <f t="shared" si="2"/>
        <v>0</v>
      </c>
      <c r="H15" s="97"/>
      <c r="I15" s="97"/>
      <c r="J15" s="96"/>
      <c r="K15" s="26"/>
      <c r="L15" s="97"/>
      <c r="M15" s="97"/>
      <c r="N15" s="98"/>
      <c r="O15" s="99"/>
      <c r="P15" s="97"/>
      <c r="Q15" s="97"/>
      <c r="R15" s="96"/>
      <c r="S15" s="99"/>
      <c r="T15" s="97"/>
      <c r="U15" s="97"/>
      <c r="V15" s="96"/>
    </row>
    <row r="16" spans="1:22" x14ac:dyDescent="0.2">
      <c r="A16" s="94">
        <f>+A15+1</f>
        <v>8</v>
      </c>
      <c r="B16" s="42" t="s">
        <v>121</v>
      </c>
      <c r="C16" s="18">
        <f t="shared" si="0"/>
        <v>0</v>
      </c>
      <c r="D16" s="97">
        <f t="shared" si="0"/>
        <v>0</v>
      </c>
      <c r="E16" s="97"/>
      <c r="F16" s="87"/>
      <c r="G16" s="20">
        <f t="shared" si="2"/>
        <v>0</v>
      </c>
      <c r="H16" s="97"/>
      <c r="I16" s="97"/>
      <c r="J16" s="96"/>
      <c r="K16" s="26"/>
      <c r="L16" s="97"/>
      <c r="M16" s="97"/>
      <c r="N16" s="98"/>
      <c r="O16" s="99"/>
      <c r="P16" s="97"/>
      <c r="Q16" s="97"/>
      <c r="R16" s="96"/>
      <c r="S16" s="99"/>
      <c r="T16" s="97"/>
      <c r="U16" s="97"/>
      <c r="V16" s="96"/>
    </row>
    <row r="17" spans="1:22" x14ac:dyDescent="0.2">
      <c r="A17" s="94">
        <v>9</v>
      </c>
      <c r="B17" s="25" t="s">
        <v>122</v>
      </c>
      <c r="C17" s="26">
        <f t="shared" si="0"/>
        <v>0</v>
      </c>
      <c r="D17" s="27">
        <f t="shared" si="0"/>
        <v>0</v>
      </c>
      <c r="E17" s="27">
        <f>I17+M17+Q17+U17</f>
        <v>0</v>
      </c>
      <c r="F17" s="98"/>
      <c r="G17" s="29">
        <f t="shared" si="2"/>
        <v>0</v>
      </c>
      <c r="H17" s="27"/>
      <c r="I17" s="27"/>
      <c r="J17" s="96"/>
      <c r="K17" s="26"/>
      <c r="L17" s="97"/>
      <c r="M17" s="97"/>
      <c r="N17" s="98"/>
      <c r="O17" s="99"/>
      <c r="P17" s="97"/>
      <c r="Q17" s="97"/>
      <c r="R17" s="96"/>
      <c r="S17" s="99"/>
      <c r="T17" s="97"/>
      <c r="U17" s="97"/>
      <c r="V17" s="96"/>
    </row>
    <row r="18" spans="1:22" x14ac:dyDescent="0.2">
      <c r="A18" s="94">
        <v>10</v>
      </c>
      <c r="B18" s="25" t="s">
        <v>123</v>
      </c>
      <c r="C18" s="26">
        <f t="shared" si="0"/>
        <v>0</v>
      </c>
      <c r="D18" s="27">
        <f t="shared" si="0"/>
        <v>0</v>
      </c>
      <c r="E18" s="27"/>
      <c r="F18" s="98"/>
      <c r="G18" s="29"/>
      <c r="H18" s="100"/>
      <c r="I18" s="27"/>
      <c r="J18" s="101"/>
      <c r="K18" s="100">
        <f>K19</f>
        <v>0</v>
      </c>
      <c r="L18" s="27">
        <f>L19</f>
        <v>0</v>
      </c>
      <c r="M18" s="97"/>
      <c r="N18" s="98"/>
      <c r="O18" s="99"/>
      <c r="P18" s="97"/>
      <c r="Q18" s="97"/>
      <c r="R18" s="96"/>
      <c r="S18" s="99"/>
      <c r="T18" s="97"/>
      <c r="U18" s="97"/>
      <c r="V18" s="96"/>
    </row>
    <row r="19" spans="1:22" x14ac:dyDescent="0.2">
      <c r="A19" s="94">
        <v>11</v>
      </c>
      <c r="B19" s="42" t="s">
        <v>124</v>
      </c>
      <c r="C19" s="18">
        <f t="shared" si="0"/>
        <v>0</v>
      </c>
      <c r="D19" s="23">
        <f t="shared" si="0"/>
        <v>0</v>
      </c>
      <c r="E19" s="27"/>
      <c r="F19" s="98"/>
      <c r="G19" s="20"/>
      <c r="H19" s="39"/>
      <c r="I19" s="27"/>
      <c r="J19" s="101"/>
      <c r="K19" s="39">
        <f>L19+M19+N19</f>
        <v>0</v>
      </c>
      <c r="L19" s="97"/>
      <c r="M19" s="97"/>
      <c r="N19" s="98"/>
      <c r="O19" s="99"/>
      <c r="P19" s="97"/>
      <c r="Q19" s="97"/>
      <c r="R19" s="96"/>
      <c r="S19" s="99"/>
      <c r="T19" s="97"/>
      <c r="U19" s="97"/>
      <c r="V19" s="96"/>
    </row>
    <row r="20" spans="1:22" x14ac:dyDescent="0.2">
      <c r="A20" s="94">
        <v>12</v>
      </c>
      <c r="B20" s="25" t="s">
        <v>35</v>
      </c>
      <c r="C20" s="26">
        <f t="shared" si="0"/>
        <v>0</v>
      </c>
      <c r="D20" s="27">
        <f t="shared" si="0"/>
        <v>0</v>
      </c>
      <c r="E20" s="27"/>
      <c r="F20" s="28"/>
      <c r="G20" s="37">
        <f t="shared" si="2"/>
        <v>0</v>
      </c>
      <c r="H20" s="27">
        <f>H21+H22</f>
        <v>0</v>
      </c>
      <c r="I20" s="27"/>
      <c r="J20" s="38"/>
      <c r="K20" s="100"/>
      <c r="L20" s="27"/>
      <c r="M20" s="27"/>
      <c r="N20" s="100"/>
      <c r="O20" s="37"/>
      <c r="P20" s="27"/>
      <c r="Q20" s="27"/>
      <c r="R20" s="38"/>
      <c r="S20" s="37">
        <f>S21+S22</f>
        <v>0</v>
      </c>
      <c r="T20" s="27">
        <f>T21+T22</f>
        <v>0</v>
      </c>
      <c r="U20" s="27"/>
      <c r="V20" s="30"/>
    </row>
    <row r="21" spans="1:22" x14ac:dyDescent="0.2">
      <c r="A21" s="94">
        <v>13</v>
      </c>
      <c r="B21" s="42" t="s">
        <v>125</v>
      </c>
      <c r="C21" s="18">
        <f t="shared" si="0"/>
        <v>0</v>
      </c>
      <c r="D21" s="97">
        <f t="shared" si="0"/>
        <v>0</v>
      </c>
      <c r="E21" s="97"/>
      <c r="F21" s="98"/>
      <c r="G21" s="20">
        <f t="shared" si="2"/>
        <v>0</v>
      </c>
      <c r="H21" s="97"/>
      <c r="I21" s="97"/>
      <c r="J21" s="96"/>
      <c r="K21" s="26"/>
      <c r="L21" s="98"/>
      <c r="M21" s="97"/>
      <c r="N21" s="98"/>
      <c r="O21" s="99"/>
      <c r="P21" s="97"/>
      <c r="Q21" s="97"/>
      <c r="R21" s="96"/>
      <c r="S21" s="99"/>
      <c r="T21" s="97"/>
      <c r="U21" s="97"/>
      <c r="V21" s="96"/>
    </row>
    <row r="22" spans="1:22" ht="15.75" x14ac:dyDescent="0.25">
      <c r="A22" s="94">
        <v>14</v>
      </c>
      <c r="B22" s="42" t="s">
        <v>126</v>
      </c>
      <c r="C22" s="18">
        <f t="shared" si="0"/>
        <v>0</v>
      </c>
      <c r="D22" s="97">
        <f t="shared" si="0"/>
        <v>0</v>
      </c>
      <c r="E22" s="97"/>
      <c r="F22" s="98"/>
      <c r="G22" s="102"/>
      <c r="H22" s="97"/>
      <c r="I22" s="97"/>
      <c r="J22" s="96"/>
      <c r="K22" s="103"/>
      <c r="L22" s="98"/>
      <c r="M22" s="97"/>
      <c r="N22" s="98"/>
      <c r="O22" s="99"/>
      <c r="P22" s="97"/>
      <c r="Q22" s="97"/>
      <c r="R22" s="96"/>
      <c r="S22" s="20">
        <f>T22+V22</f>
        <v>0</v>
      </c>
      <c r="T22" s="97"/>
      <c r="U22" s="97"/>
      <c r="V22" s="96"/>
    </row>
    <row r="23" spans="1:22" x14ac:dyDescent="0.2">
      <c r="A23" s="94">
        <v>15</v>
      </c>
      <c r="B23" s="25" t="s">
        <v>127</v>
      </c>
      <c r="C23" s="26">
        <f t="shared" si="0"/>
        <v>0</v>
      </c>
      <c r="D23" s="27">
        <f t="shared" si="0"/>
        <v>0</v>
      </c>
      <c r="E23" s="27">
        <f t="shared" si="0"/>
        <v>0</v>
      </c>
      <c r="F23" s="28"/>
      <c r="G23" s="29">
        <f t="shared" si="2"/>
        <v>0</v>
      </c>
      <c r="H23" s="27">
        <f>H24</f>
        <v>0</v>
      </c>
      <c r="I23" s="27">
        <f>I24</f>
        <v>0</v>
      </c>
      <c r="J23" s="101"/>
      <c r="K23" s="104"/>
      <c r="L23" s="98"/>
      <c r="M23" s="97"/>
      <c r="N23" s="98"/>
      <c r="O23" s="99"/>
      <c r="P23" s="97"/>
      <c r="Q23" s="97"/>
      <c r="R23" s="96"/>
      <c r="S23" s="99"/>
      <c r="T23" s="97"/>
      <c r="U23" s="97"/>
      <c r="V23" s="96"/>
    </row>
    <row r="24" spans="1:22" x14ac:dyDescent="0.2">
      <c r="A24" s="94">
        <v>16</v>
      </c>
      <c r="B24" s="42" t="s">
        <v>128</v>
      </c>
      <c r="C24" s="18">
        <f t="shared" si="0"/>
        <v>0</v>
      </c>
      <c r="D24" s="97">
        <f t="shared" si="0"/>
        <v>0</v>
      </c>
      <c r="E24" s="97">
        <f t="shared" si="0"/>
        <v>0</v>
      </c>
      <c r="F24" s="98"/>
      <c r="G24" s="20">
        <f t="shared" si="2"/>
        <v>0</v>
      </c>
      <c r="H24" s="97"/>
      <c r="I24" s="97"/>
      <c r="J24" s="101"/>
      <c r="K24" s="104"/>
      <c r="L24" s="98"/>
      <c r="M24" s="97"/>
      <c r="N24" s="98"/>
      <c r="O24" s="99"/>
      <c r="P24" s="97"/>
      <c r="Q24" s="97"/>
      <c r="R24" s="96"/>
      <c r="S24" s="99"/>
      <c r="T24" s="97"/>
      <c r="U24" s="97"/>
      <c r="V24" s="96"/>
    </row>
    <row r="25" spans="1:22" x14ac:dyDescent="0.2">
      <c r="A25" s="94">
        <v>17</v>
      </c>
      <c r="B25" s="25" t="s">
        <v>129</v>
      </c>
      <c r="C25" s="26">
        <f t="shared" si="0"/>
        <v>0</v>
      </c>
      <c r="D25" s="27">
        <f t="shared" si="0"/>
        <v>0</v>
      </c>
      <c r="E25" s="27"/>
      <c r="F25" s="28"/>
      <c r="G25" s="37">
        <f>G26+G27</f>
        <v>0</v>
      </c>
      <c r="H25" s="27">
        <f>H26+H27</f>
        <v>0</v>
      </c>
      <c r="I25" s="27"/>
      <c r="J25" s="38"/>
      <c r="K25" s="104"/>
      <c r="L25" s="97"/>
      <c r="M25" s="97"/>
      <c r="N25" s="98"/>
      <c r="O25" s="99"/>
      <c r="P25" s="97"/>
      <c r="Q25" s="97"/>
      <c r="R25" s="96"/>
      <c r="S25" s="99"/>
      <c r="T25" s="97"/>
      <c r="U25" s="97"/>
      <c r="V25" s="96"/>
    </row>
    <row r="26" spans="1:22" ht="24" x14ac:dyDescent="0.2">
      <c r="A26" s="94">
        <v>18</v>
      </c>
      <c r="B26" s="105" t="s">
        <v>130</v>
      </c>
      <c r="C26" s="18">
        <f t="shared" ref="C26:E54" si="3">G26+K26+O26+S26</f>
        <v>0</v>
      </c>
      <c r="D26" s="97">
        <f t="shared" si="3"/>
        <v>0</v>
      </c>
      <c r="E26" s="97"/>
      <c r="F26" s="98"/>
      <c r="G26" s="106">
        <f>H26+J26</f>
        <v>0</v>
      </c>
      <c r="H26" s="97"/>
      <c r="I26" s="97"/>
      <c r="J26" s="101"/>
      <c r="K26" s="104"/>
      <c r="L26" s="97"/>
      <c r="M26" s="97"/>
      <c r="N26" s="98"/>
      <c r="O26" s="99"/>
      <c r="P26" s="97"/>
      <c r="Q26" s="97"/>
      <c r="R26" s="96"/>
      <c r="S26" s="99"/>
      <c r="T26" s="97"/>
      <c r="U26" s="97"/>
      <c r="V26" s="96"/>
    </row>
    <row r="27" spans="1:22" ht="25.5" x14ac:dyDescent="0.2">
      <c r="A27" s="94">
        <v>19</v>
      </c>
      <c r="B27" s="107" t="s">
        <v>131</v>
      </c>
      <c r="C27" s="18">
        <f t="shared" si="3"/>
        <v>0</v>
      </c>
      <c r="D27" s="97">
        <f t="shared" si="3"/>
        <v>0</v>
      </c>
      <c r="E27" s="97"/>
      <c r="F27" s="98"/>
      <c r="G27" s="106">
        <f>H27+J27</f>
        <v>0</v>
      </c>
      <c r="H27" s="97"/>
      <c r="I27" s="97"/>
      <c r="J27" s="101"/>
      <c r="K27" s="104"/>
      <c r="L27" s="97"/>
      <c r="M27" s="97"/>
      <c r="N27" s="98"/>
      <c r="O27" s="99"/>
      <c r="P27" s="97"/>
      <c r="Q27" s="97"/>
      <c r="R27" s="96"/>
      <c r="S27" s="99"/>
      <c r="T27" s="97"/>
      <c r="U27" s="97"/>
      <c r="V27" s="96"/>
    </row>
    <row r="28" spans="1:22" x14ac:dyDescent="0.2">
      <c r="A28" s="94">
        <f>+A27+1</f>
        <v>20</v>
      </c>
      <c r="B28" s="25" t="s">
        <v>132</v>
      </c>
      <c r="C28" s="26">
        <f t="shared" si="3"/>
        <v>0</v>
      </c>
      <c r="D28" s="27">
        <f t="shared" si="3"/>
        <v>0</v>
      </c>
      <c r="E28" s="97"/>
      <c r="F28" s="98"/>
      <c r="G28" s="37">
        <f>G29+G30</f>
        <v>0</v>
      </c>
      <c r="H28" s="27">
        <f>H29+H30</f>
        <v>0</v>
      </c>
      <c r="I28" s="97"/>
      <c r="J28" s="101"/>
      <c r="K28" s="104"/>
      <c r="L28" s="97"/>
      <c r="M28" s="97"/>
      <c r="N28" s="98"/>
      <c r="O28" s="99"/>
      <c r="P28" s="97"/>
      <c r="Q28" s="97"/>
      <c r="R28" s="96"/>
      <c r="S28" s="99"/>
      <c r="T28" s="97"/>
      <c r="U28" s="97"/>
      <c r="V28" s="96"/>
    </row>
    <row r="29" spans="1:22" x14ac:dyDescent="0.2">
      <c r="A29" s="94">
        <f>+A28+1</f>
        <v>21</v>
      </c>
      <c r="B29" s="108" t="s">
        <v>133</v>
      </c>
      <c r="C29" s="18">
        <f t="shared" si="3"/>
        <v>0</v>
      </c>
      <c r="D29" s="97">
        <f t="shared" si="3"/>
        <v>0</v>
      </c>
      <c r="E29" s="97"/>
      <c r="F29" s="98"/>
      <c r="G29" s="106">
        <f>H29+J29</f>
        <v>0</v>
      </c>
      <c r="H29" s="97"/>
      <c r="I29" s="97"/>
      <c r="J29" s="101"/>
      <c r="K29" s="104"/>
      <c r="L29" s="97"/>
      <c r="M29" s="97"/>
      <c r="N29" s="98"/>
      <c r="O29" s="99"/>
      <c r="P29" s="97"/>
      <c r="Q29" s="97"/>
      <c r="R29" s="96"/>
      <c r="S29" s="99"/>
      <c r="T29" s="97"/>
      <c r="U29" s="97"/>
      <c r="V29" s="96"/>
    </row>
    <row r="30" spans="1:22" x14ac:dyDescent="0.2">
      <c r="A30" s="94">
        <f>+A29+1</f>
        <v>22</v>
      </c>
      <c r="B30" s="42" t="s">
        <v>134</v>
      </c>
      <c r="C30" s="18">
        <f t="shared" si="3"/>
        <v>0</v>
      </c>
      <c r="D30" s="97">
        <f t="shared" si="3"/>
        <v>0</v>
      </c>
      <c r="E30" s="97"/>
      <c r="F30" s="98"/>
      <c r="G30" s="106">
        <f>H30+J30</f>
        <v>0</v>
      </c>
      <c r="H30" s="97"/>
      <c r="I30" s="97"/>
      <c r="J30" s="101"/>
      <c r="K30" s="104"/>
      <c r="L30" s="97"/>
      <c r="M30" s="97"/>
      <c r="N30" s="98"/>
      <c r="O30" s="99"/>
      <c r="P30" s="97"/>
      <c r="Q30" s="97"/>
      <c r="R30" s="96"/>
      <c r="S30" s="99"/>
      <c r="T30" s="97"/>
      <c r="U30" s="97"/>
      <c r="V30" s="96"/>
    </row>
    <row r="31" spans="1:22" x14ac:dyDescent="0.2">
      <c r="A31" s="94">
        <f>+A30+1</f>
        <v>23</v>
      </c>
      <c r="B31" s="25" t="s">
        <v>135</v>
      </c>
      <c r="C31" s="26">
        <f t="shared" si="3"/>
        <v>0</v>
      </c>
      <c r="D31" s="27">
        <f t="shared" si="3"/>
        <v>0</v>
      </c>
      <c r="E31" s="97"/>
      <c r="F31" s="98"/>
      <c r="G31" s="37">
        <f>H31</f>
        <v>0</v>
      </c>
      <c r="H31" s="27">
        <f>H32</f>
        <v>0</v>
      </c>
      <c r="I31" s="97"/>
      <c r="J31" s="101"/>
      <c r="K31" s="104"/>
      <c r="L31" s="97"/>
      <c r="M31" s="97"/>
      <c r="N31" s="98"/>
      <c r="O31" s="99"/>
      <c r="P31" s="97"/>
      <c r="Q31" s="97"/>
      <c r="R31" s="96"/>
      <c r="S31" s="99"/>
      <c r="T31" s="97"/>
      <c r="U31" s="97"/>
      <c r="V31" s="96"/>
    </row>
    <row r="32" spans="1:22" x14ac:dyDescent="0.2">
      <c r="A32" s="94">
        <f>+A31+1</f>
        <v>24</v>
      </c>
      <c r="B32" s="42" t="s">
        <v>136</v>
      </c>
      <c r="C32" s="18">
        <f t="shared" si="3"/>
        <v>0</v>
      </c>
      <c r="D32" s="97">
        <f t="shared" si="3"/>
        <v>0</v>
      </c>
      <c r="E32" s="97"/>
      <c r="F32" s="98"/>
      <c r="G32" s="99">
        <f t="shared" ref="G32:G43" si="4">H32+J32</f>
        <v>0</v>
      </c>
      <c r="H32" s="97"/>
      <c r="I32" s="97"/>
      <c r="J32" s="96"/>
      <c r="K32" s="103"/>
      <c r="L32" s="97"/>
      <c r="M32" s="97"/>
      <c r="N32" s="98"/>
      <c r="O32" s="99"/>
      <c r="P32" s="97"/>
      <c r="Q32" s="97"/>
      <c r="R32" s="96"/>
      <c r="S32" s="99"/>
      <c r="T32" s="97"/>
      <c r="U32" s="97"/>
      <c r="V32" s="96"/>
    </row>
    <row r="33" spans="1:22" x14ac:dyDescent="0.2">
      <c r="A33" s="94">
        <v>25</v>
      </c>
      <c r="B33" s="25" t="s">
        <v>1</v>
      </c>
      <c r="C33" s="26">
        <f t="shared" si="3"/>
        <v>0</v>
      </c>
      <c r="D33" s="27">
        <f t="shared" si="3"/>
        <v>0</v>
      </c>
      <c r="E33" s="27">
        <f t="shared" si="3"/>
        <v>0</v>
      </c>
      <c r="F33" s="28"/>
      <c r="G33" s="29">
        <f t="shared" si="4"/>
        <v>0</v>
      </c>
      <c r="H33" s="27"/>
      <c r="I33" s="27"/>
      <c r="J33" s="30"/>
      <c r="K33" s="26">
        <f>L33+N33</f>
        <v>0</v>
      </c>
      <c r="L33" s="27"/>
      <c r="M33" s="33"/>
      <c r="N33" s="28"/>
      <c r="O33" s="29"/>
      <c r="P33" s="27"/>
      <c r="Q33" s="27"/>
      <c r="R33" s="30"/>
      <c r="S33" s="29"/>
      <c r="T33" s="27"/>
      <c r="U33" s="27"/>
      <c r="V33" s="30"/>
    </row>
    <row r="34" spans="1:22" x14ac:dyDescent="0.2">
      <c r="A34" s="94">
        <v>26</v>
      </c>
      <c r="B34" s="25" t="s">
        <v>7</v>
      </c>
      <c r="C34" s="26">
        <f t="shared" si="3"/>
        <v>0</v>
      </c>
      <c r="D34" s="27">
        <f t="shared" si="3"/>
        <v>0</v>
      </c>
      <c r="E34" s="27">
        <f t="shared" si="3"/>
        <v>0</v>
      </c>
      <c r="F34" s="28"/>
      <c r="G34" s="29">
        <f t="shared" si="4"/>
        <v>0</v>
      </c>
      <c r="H34" s="27"/>
      <c r="I34" s="27"/>
      <c r="J34" s="30"/>
      <c r="K34" s="26">
        <f t="shared" ref="K34:K43" si="5">L34+N34</f>
        <v>0</v>
      </c>
      <c r="L34" s="27"/>
      <c r="M34" s="27"/>
      <c r="N34" s="31"/>
      <c r="O34" s="29"/>
      <c r="P34" s="27"/>
      <c r="Q34" s="27"/>
      <c r="R34" s="30"/>
      <c r="S34" s="29">
        <f t="shared" ref="S34:S43" si="6">T34+V34</f>
        <v>0</v>
      </c>
      <c r="T34" s="27"/>
      <c r="U34" s="27"/>
      <c r="V34" s="32"/>
    </row>
    <row r="35" spans="1:22" x14ac:dyDescent="0.2">
      <c r="A35" s="94">
        <f t="shared" ref="A35:A43" si="7">+A34+1</f>
        <v>27</v>
      </c>
      <c r="B35" s="25" t="s">
        <v>8</v>
      </c>
      <c r="C35" s="26">
        <f t="shared" si="3"/>
        <v>0</v>
      </c>
      <c r="D35" s="27">
        <f t="shared" si="3"/>
        <v>0</v>
      </c>
      <c r="E35" s="27">
        <f t="shared" si="3"/>
        <v>0</v>
      </c>
      <c r="F35" s="28"/>
      <c r="G35" s="29">
        <f t="shared" si="4"/>
        <v>0</v>
      </c>
      <c r="H35" s="27"/>
      <c r="I35" s="27"/>
      <c r="J35" s="32"/>
      <c r="K35" s="26">
        <f t="shared" si="5"/>
        <v>0</v>
      </c>
      <c r="L35" s="27"/>
      <c r="M35" s="27"/>
      <c r="N35" s="31"/>
      <c r="O35" s="29"/>
      <c r="P35" s="27"/>
      <c r="Q35" s="27"/>
      <c r="R35" s="30"/>
      <c r="S35" s="29">
        <f t="shared" si="6"/>
        <v>0</v>
      </c>
      <c r="T35" s="27"/>
      <c r="U35" s="27"/>
      <c r="V35" s="30"/>
    </row>
    <row r="36" spans="1:22" x14ac:dyDescent="0.2">
      <c r="A36" s="94">
        <f t="shared" si="7"/>
        <v>28</v>
      </c>
      <c r="B36" s="25" t="s">
        <v>9</v>
      </c>
      <c r="C36" s="26">
        <f t="shared" si="3"/>
        <v>0</v>
      </c>
      <c r="D36" s="27">
        <f t="shared" si="3"/>
        <v>0</v>
      </c>
      <c r="E36" s="27">
        <f t="shared" si="3"/>
        <v>0</v>
      </c>
      <c r="F36" s="28"/>
      <c r="G36" s="29">
        <f t="shared" si="4"/>
        <v>0</v>
      </c>
      <c r="H36" s="27"/>
      <c r="I36" s="27"/>
      <c r="J36" s="32"/>
      <c r="K36" s="26">
        <f t="shared" si="5"/>
        <v>0</v>
      </c>
      <c r="L36" s="27"/>
      <c r="M36" s="27"/>
      <c r="N36" s="31"/>
      <c r="O36" s="29"/>
      <c r="P36" s="27"/>
      <c r="Q36" s="27"/>
      <c r="R36" s="30"/>
      <c r="S36" s="29">
        <f t="shared" si="6"/>
        <v>0</v>
      </c>
      <c r="T36" s="27"/>
      <c r="U36" s="27"/>
      <c r="V36" s="32"/>
    </row>
    <row r="37" spans="1:22" x14ac:dyDescent="0.2">
      <c r="A37" s="94">
        <f t="shared" si="7"/>
        <v>29</v>
      </c>
      <c r="B37" s="25" t="s">
        <v>10</v>
      </c>
      <c r="C37" s="26">
        <f t="shared" si="3"/>
        <v>0</v>
      </c>
      <c r="D37" s="27">
        <f t="shared" si="3"/>
        <v>0</v>
      </c>
      <c r="E37" s="27">
        <f t="shared" si="3"/>
        <v>0</v>
      </c>
      <c r="F37" s="28"/>
      <c r="G37" s="29">
        <f t="shared" si="4"/>
        <v>0</v>
      </c>
      <c r="H37" s="27"/>
      <c r="I37" s="27"/>
      <c r="J37" s="32"/>
      <c r="K37" s="26">
        <f t="shared" si="5"/>
        <v>0</v>
      </c>
      <c r="L37" s="27"/>
      <c r="M37" s="27"/>
      <c r="N37" s="31"/>
      <c r="O37" s="29"/>
      <c r="P37" s="27"/>
      <c r="Q37" s="27"/>
      <c r="R37" s="30"/>
      <c r="S37" s="29">
        <f t="shared" si="6"/>
        <v>0</v>
      </c>
      <c r="T37" s="27"/>
      <c r="U37" s="27"/>
      <c r="V37" s="32"/>
    </row>
    <row r="38" spans="1:22" x14ac:dyDescent="0.2">
      <c r="A38" s="94">
        <f t="shared" si="7"/>
        <v>30</v>
      </c>
      <c r="B38" s="25" t="s">
        <v>11</v>
      </c>
      <c r="C38" s="26">
        <f t="shared" si="3"/>
        <v>0</v>
      </c>
      <c r="D38" s="27">
        <f t="shared" si="3"/>
        <v>0</v>
      </c>
      <c r="E38" s="27">
        <f t="shared" si="3"/>
        <v>0</v>
      </c>
      <c r="F38" s="28"/>
      <c r="G38" s="29">
        <f t="shared" si="4"/>
        <v>0</v>
      </c>
      <c r="H38" s="27"/>
      <c r="I38" s="27"/>
      <c r="J38" s="32"/>
      <c r="K38" s="26">
        <f t="shared" si="5"/>
        <v>0</v>
      </c>
      <c r="L38" s="27"/>
      <c r="M38" s="27"/>
      <c r="N38" s="31"/>
      <c r="O38" s="29"/>
      <c r="P38" s="27"/>
      <c r="Q38" s="27"/>
      <c r="R38" s="30"/>
      <c r="S38" s="29">
        <f t="shared" si="6"/>
        <v>0</v>
      </c>
      <c r="T38" s="27"/>
      <c r="U38" s="27"/>
      <c r="V38" s="32"/>
    </row>
    <row r="39" spans="1:22" x14ac:dyDescent="0.2">
      <c r="A39" s="94">
        <f t="shared" si="7"/>
        <v>31</v>
      </c>
      <c r="B39" s="25" t="s">
        <v>12</v>
      </c>
      <c r="C39" s="26">
        <f t="shared" si="3"/>
        <v>0</v>
      </c>
      <c r="D39" s="27">
        <f t="shared" si="3"/>
        <v>0</v>
      </c>
      <c r="E39" s="27">
        <f t="shared" si="3"/>
        <v>0</v>
      </c>
      <c r="F39" s="28"/>
      <c r="G39" s="29">
        <f t="shared" si="4"/>
        <v>0</v>
      </c>
      <c r="H39" s="27"/>
      <c r="I39" s="27"/>
      <c r="J39" s="30"/>
      <c r="K39" s="26">
        <f t="shared" si="5"/>
        <v>0</v>
      </c>
      <c r="L39" s="27"/>
      <c r="M39" s="27"/>
      <c r="N39" s="31"/>
      <c r="O39" s="29"/>
      <c r="P39" s="27"/>
      <c r="Q39" s="27"/>
      <c r="R39" s="30"/>
      <c r="S39" s="29">
        <f t="shared" si="6"/>
        <v>0</v>
      </c>
      <c r="T39" s="27"/>
      <c r="U39" s="27"/>
      <c r="V39" s="32"/>
    </row>
    <row r="40" spans="1:22" x14ac:dyDescent="0.2">
      <c r="A40" s="94">
        <f t="shared" si="7"/>
        <v>32</v>
      </c>
      <c r="B40" s="25" t="s">
        <v>13</v>
      </c>
      <c r="C40" s="26">
        <f t="shared" si="3"/>
        <v>0</v>
      </c>
      <c r="D40" s="27">
        <f t="shared" si="3"/>
        <v>0</v>
      </c>
      <c r="E40" s="27">
        <f t="shared" si="3"/>
        <v>0</v>
      </c>
      <c r="F40" s="28"/>
      <c r="G40" s="29">
        <f t="shared" si="4"/>
        <v>0</v>
      </c>
      <c r="H40" s="27"/>
      <c r="I40" s="27"/>
      <c r="J40" s="32"/>
      <c r="K40" s="26">
        <f t="shared" si="5"/>
        <v>0</v>
      </c>
      <c r="L40" s="27"/>
      <c r="M40" s="27"/>
      <c r="N40" s="31"/>
      <c r="O40" s="29"/>
      <c r="P40" s="27"/>
      <c r="Q40" s="27"/>
      <c r="R40" s="30"/>
      <c r="S40" s="29">
        <f t="shared" si="6"/>
        <v>0</v>
      </c>
      <c r="T40" s="27"/>
      <c r="U40" s="27"/>
      <c r="V40" s="32"/>
    </row>
    <row r="41" spans="1:22" x14ac:dyDescent="0.2">
      <c r="A41" s="94">
        <f t="shared" si="7"/>
        <v>33</v>
      </c>
      <c r="B41" s="25" t="s">
        <v>14</v>
      </c>
      <c r="C41" s="26">
        <f t="shared" si="3"/>
        <v>0</v>
      </c>
      <c r="D41" s="27">
        <f t="shared" si="3"/>
        <v>0</v>
      </c>
      <c r="E41" s="27">
        <f t="shared" si="3"/>
        <v>0</v>
      </c>
      <c r="F41" s="28"/>
      <c r="G41" s="29">
        <f t="shared" si="4"/>
        <v>0</v>
      </c>
      <c r="H41" s="27"/>
      <c r="I41" s="27"/>
      <c r="J41" s="32"/>
      <c r="K41" s="26">
        <f t="shared" si="5"/>
        <v>0</v>
      </c>
      <c r="L41" s="27"/>
      <c r="M41" s="27"/>
      <c r="N41" s="31"/>
      <c r="O41" s="29"/>
      <c r="P41" s="27"/>
      <c r="Q41" s="27"/>
      <c r="R41" s="30"/>
      <c r="S41" s="29">
        <f t="shared" si="6"/>
        <v>0</v>
      </c>
      <c r="T41" s="27"/>
      <c r="U41" s="27"/>
      <c r="V41" s="32"/>
    </row>
    <row r="42" spans="1:22" x14ac:dyDescent="0.2">
      <c r="A42" s="94">
        <f t="shared" si="7"/>
        <v>34</v>
      </c>
      <c r="B42" s="25" t="s">
        <v>28</v>
      </c>
      <c r="C42" s="26">
        <f t="shared" si="3"/>
        <v>0</v>
      </c>
      <c r="D42" s="27">
        <f t="shared" si="3"/>
        <v>0</v>
      </c>
      <c r="E42" s="27">
        <f t="shared" si="3"/>
        <v>0</v>
      </c>
      <c r="F42" s="28"/>
      <c r="G42" s="29">
        <f t="shared" si="4"/>
        <v>0</v>
      </c>
      <c r="H42" s="27"/>
      <c r="I42" s="27"/>
      <c r="J42" s="30"/>
      <c r="K42" s="26">
        <f t="shared" si="5"/>
        <v>0</v>
      </c>
      <c r="L42" s="27"/>
      <c r="M42" s="27"/>
      <c r="N42" s="31"/>
      <c r="O42" s="29"/>
      <c r="P42" s="27"/>
      <c r="Q42" s="27"/>
      <c r="R42" s="30"/>
      <c r="S42" s="29">
        <f t="shared" si="6"/>
        <v>0</v>
      </c>
      <c r="T42" s="27"/>
      <c r="U42" s="27"/>
      <c r="V42" s="32"/>
    </row>
    <row r="43" spans="1:22" ht="13.5" thickBot="1" x14ac:dyDescent="0.25">
      <c r="A43" s="109">
        <f t="shared" si="7"/>
        <v>35</v>
      </c>
      <c r="B43" s="57" t="s">
        <v>15</v>
      </c>
      <c r="C43" s="45">
        <f t="shared" si="3"/>
        <v>0</v>
      </c>
      <c r="D43" s="46">
        <f t="shared" si="3"/>
        <v>0</v>
      </c>
      <c r="E43" s="46">
        <f t="shared" si="3"/>
        <v>0</v>
      </c>
      <c r="F43" s="47"/>
      <c r="G43" s="59">
        <f t="shared" si="4"/>
        <v>0</v>
      </c>
      <c r="H43" s="58"/>
      <c r="I43" s="58"/>
      <c r="J43" s="60"/>
      <c r="K43" s="45">
        <f t="shared" si="5"/>
        <v>0</v>
      </c>
      <c r="L43" s="46"/>
      <c r="M43" s="46"/>
      <c r="N43" s="50"/>
      <c r="O43" s="59"/>
      <c r="P43" s="58"/>
      <c r="Q43" s="58"/>
      <c r="R43" s="61"/>
      <c r="S43" s="59">
        <f t="shared" si="6"/>
        <v>0</v>
      </c>
      <c r="T43" s="58"/>
      <c r="U43" s="58"/>
      <c r="V43" s="60"/>
    </row>
    <row r="44" spans="1:22" ht="30.75" thickBot="1" x14ac:dyDescent="0.3">
      <c r="A44" s="74">
        <v>36</v>
      </c>
      <c r="B44" s="75" t="s">
        <v>137</v>
      </c>
      <c r="C44" s="76">
        <f t="shared" si="3"/>
        <v>12628.068999999998</v>
      </c>
      <c r="D44" s="63">
        <f t="shared" si="3"/>
        <v>12616.249999999998</v>
      </c>
      <c r="E44" s="63">
        <f t="shared" si="3"/>
        <v>8198.4619999999977</v>
      </c>
      <c r="F44" s="68">
        <f>J44+N44+R44+V44</f>
        <v>11.819000000000001</v>
      </c>
      <c r="G44" s="77">
        <f>G45+SUM(G55:G85)+SUM(G86:G98)-G90</f>
        <v>5756.8810000000003</v>
      </c>
      <c r="H44" s="63">
        <f>H45+SUM(H55:H85)+SUM(H86:H98)-H90</f>
        <v>5747.0620000000008</v>
      </c>
      <c r="I44" s="63">
        <f>I45+SUM(I55:I85)+SUM(I86:I98)-I90</f>
        <v>3573.1329999999994</v>
      </c>
      <c r="J44" s="63">
        <f>J45+SUM(J55:J85)+SUM(J86:J98)</f>
        <v>9.8190000000000008</v>
      </c>
      <c r="K44" s="67">
        <f>K45+SUM(K55:K98)</f>
        <v>239.86199999999997</v>
      </c>
      <c r="L44" s="63">
        <f>L45+SUM(L55:L98)</f>
        <v>239.86199999999997</v>
      </c>
      <c r="M44" s="63">
        <f>M45+SUM(M55:M98)</f>
        <v>82.593000000000004</v>
      </c>
      <c r="N44" s="110"/>
      <c r="O44" s="111">
        <f>O45+SUM(O55:O98)</f>
        <v>6048.3999999999978</v>
      </c>
      <c r="P44" s="54">
        <f>P45+SUM(P55:P98)</f>
        <v>6048.3999999999978</v>
      </c>
      <c r="Q44" s="54">
        <f>Q45+SUM(Q55:Q98)</f>
        <v>4518.9329999999982</v>
      </c>
      <c r="R44" s="68"/>
      <c r="S44" s="67">
        <f>S45+SUM(S55:S98)</f>
        <v>582.92600000000004</v>
      </c>
      <c r="T44" s="63">
        <f>SUM(T55:T98)</f>
        <v>580.92600000000004</v>
      </c>
      <c r="U44" s="63">
        <f>SUM(U55:U98)</f>
        <v>23.803000000000004</v>
      </c>
      <c r="V44" s="68">
        <f>SUM(V55:V98)</f>
        <v>2</v>
      </c>
    </row>
    <row r="45" spans="1:22" x14ac:dyDescent="0.2">
      <c r="A45" s="79">
        <f>+A44+1</f>
        <v>37</v>
      </c>
      <c r="B45" s="93" t="s">
        <v>138</v>
      </c>
      <c r="C45" s="88">
        <f t="shared" si="3"/>
        <v>287.67100000000005</v>
      </c>
      <c r="D45" s="86">
        <f t="shared" si="3"/>
        <v>287.67100000000005</v>
      </c>
      <c r="E45" s="86">
        <f t="shared" si="3"/>
        <v>134.84699999999998</v>
      </c>
      <c r="F45" s="112"/>
      <c r="G45" s="113">
        <f>H45+J45</f>
        <v>169.44400000000002</v>
      </c>
      <c r="H45" s="114">
        <f>SUM(H46:H54)</f>
        <v>169.44400000000002</v>
      </c>
      <c r="I45" s="114">
        <f>SUM(I46:I53)</f>
        <v>123.249</v>
      </c>
      <c r="J45" s="115"/>
      <c r="K45" s="88">
        <f>+L45</f>
        <v>103.062</v>
      </c>
      <c r="L45" s="86">
        <f>SUM(L46:L54)</f>
        <v>103.062</v>
      </c>
      <c r="M45" s="86"/>
      <c r="N45" s="116"/>
      <c r="O45" s="113">
        <f>P45+R45</f>
        <v>15.164999999999999</v>
      </c>
      <c r="P45" s="114">
        <f>SUM(P46:P53)</f>
        <v>15.164999999999999</v>
      </c>
      <c r="Q45" s="117">
        <f>SUM(Q46:Q53)</f>
        <v>11.597999999999999</v>
      </c>
      <c r="R45" s="118"/>
      <c r="S45" s="119"/>
      <c r="T45" s="120"/>
      <c r="U45" s="120"/>
      <c r="V45" s="116"/>
    </row>
    <row r="46" spans="1:22" x14ac:dyDescent="0.2">
      <c r="A46" s="94">
        <v>38</v>
      </c>
      <c r="B46" s="42" t="s">
        <v>139</v>
      </c>
      <c r="C46" s="20">
        <f>D46+F46</f>
        <v>9</v>
      </c>
      <c r="D46" s="97">
        <f>G46+K46+O46+S46</f>
        <v>9</v>
      </c>
      <c r="E46" s="97">
        <f>I46+M46+Q46+U46</f>
        <v>6.8979999999999997</v>
      </c>
      <c r="F46" s="98"/>
      <c r="G46" s="99"/>
      <c r="H46" s="97"/>
      <c r="I46" s="97"/>
      <c r="J46" s="101"/>
      <c r="K46" s="99"/>
      <c r="L46" s="97"/>
      <c r="M46" s="97"/>
      <c r="N46" s="38"/>
      <c r="O46" s="20">
        <f>P46+R46</f>
        <v>9</v>
      </c>
      <c r="P46" s="97">
        <v>9</v>
      </c>
      <c r="Q46" s="97">
        <v>6.8979999999999997</v>
      </c>
      <c r="R46" s="101"/>
      <c r="S46" s="103"/>
      <c r="T46" s="97"/>
      <c r="U46" s="97"/>
      <c r="V46" s="121"/>
    </row>
    <row r="47" spans="1:22" x14ac:dyDescent="0.2">
      <c r="A47" s="94">
        <v>39</v>
      </c>
      <c r="B47" s="42" t="s">
        <v>140</v>
      </c>
      <c r="C47" s="20">
        <f t="shared" si="3"/>
        <v>103.062</v>
      </c>
      <c r="D47" s="97">
        <f t="shared" si="3"/>
        <v>103.062</v>
      </c>
      <c r="E47" s="97"/>
      <c r="F47" s="98"/>
      <c r="G47" s="99"/>
      <c r="H47" s="97"/>
      <c r="I47" s="97"/>
      <c r="J47" s="96"/>
      <c r="K47" s="20">
        <f>+L47</f>
        <v>103.062</v>
      </c>
      <c r="L47" s="97">
        <v>103.062</v>
      </c>
      <c r="M47" s="97"/>
      <c r="N47" s="96"/>
      <c r="O47" s="20"/>
      <c r="P47" s="97"/>
      <c r="Q47" s="97"/>
      <c r="R47" s="96"/>
      <c r="S47" s="103"/>
      <c r="T47" s="97"/>
      <c r="U47" s="97"/>
      <c r="V47" s="96"/>
    </row>
    <row r="48" spans="1:22" x14ac:dyDescent="0.2">
      <c r="A48" s="94">
        <v>40</v>
      </c>
      <c r="B48" s="42" t="s">
        <v>141</v>
      </c>
      <c r="C48" s="20">
        <f t="shared" si="3"/>
        <v>0</v>
      </c>
      <c r="D48" s="97">
        <f t="shared" si="3"/>
        <v>0</v>
      </c>
      <c r="E48" s="97"/>
      <c r="F48" s="98"/>
      <c r="G48" s="99">
        <f t="shared" ref="G48:G54" si="8">H48+J48</f>
        <v>0</v>
      </c>
      <c r="H48" s="97"/>
      <c r="I48" s="97"/>
      <c r="J48" s="96"/>
      <c r="K48" s="29"/>
      <c r="L48" s="97"/>
      <c r="M48" s="97"/>
      <c r="N48" s="96"/>
      <c r="O48" s="20"/>
      <c r="P48" s="97"/>
      <c r="Q48" s="97"/>
      <c r="R48" s="96"/>
      <c r="S48" s="103"/>
      <c r="T48" s="97"/>
      <c r="U48" s="97"/>
      <c r="V48" s="96"/>
    </row>
    <row r="49" spans="1:22" x14ac:dyDescent="0.2">
      <c r="A49" s="94">
        <v>41</v>
      </c>
      <c r="B49" s="41" t="s">
        <v>142</v>
      </c>
      <c r="C49" s="20">
        <f t="shared" si="3"/>
        <v>0</v>
      </c>
      <c r="D49" s="97">
        <f t="shared" si="3"/>
        <v>0</v>
      </c>
      <c r="E49" s="97"/>
      <c r="F49" s="98"/>
      <c r="G49" s="99">
        <f t="shared" si="8"/>
        <v>0</v>
      </c>
      <c r="H49" s="97"/>
      <c r="I49" s="97"/>
      <c r="J49" s="96"/>
      <c r="K49" s="99"/>
      <c r="L49" s="97"/>
      <c r="M49" s="97"/>
      <c r="N49" s="96"/>
      <c r="O49" s="20"/>
      <c r="P49" s="97"/>
      <c r="Q49" s="97"/>
      <c r="R49" s="96"/>
      <c r="S49" s="103"/>
      <c r="T49" s="97"/>
      <c r="U49" s="97"/>
      <c r="V49" s="96"/>
    </row>
    <row r="50" spans="1:22" x14ac:dyDescent="0.2">
      <c r="A50" s="94">
        <f>+A49+1</f>
        <v>42</v>
      </c>
      <c r="B50" s="122" t="s">
        <v>143</v>
      </c>
      <c r="C50" s="20">
        <f t="shared" si="3"/>
        <v>0</v>
      </c>
      <c r="D50" s="97">
        <f t="shared" si="3"/>
        <v>0</v>
      </c>
      <c r="E50" s="97"/>
      <c r="F50" s="98"/>
      <c r="G50" s="99">
        <f t="shared" si="8"/>
        <v>0</v>
      </c>
      <c r="H50" s="97"/>
      <c r="I50" s="97"/>
      <c r="J50" s="96"/>
      <c r="K50" s="99"/>
      <c r="L50" s="97"/>
      <c r="M50" s="97"/>
      <c r="N50" s="96"/>
      <c r="O50" s="29"/>
      <c r="P50" s="97"/>
      <c r="Q50" s="97"/>
      <c r="R50" s="96"/>
      <c r="S50" s="103"/>
      <c r="T50" s="97"/>
      <c r="U50" s="97"/>
      <c r="V50" s="96"/>
    </row>
    <row r="51" spans="1:22" x14ac:dyDescent="0.2">
      <c r="A51" s="94">
        <v>43</v>
      </c>
      <c r="B51" s="42" t="s">
        <v>144</v>
      </c>
      <c r="C51" s="20">
        <f t="shared" si="3"/>
        <v>0</v>
      </c>
      <c r="D51" s="97">
        <f t="shared" si="3"/>
        <v>0</v>
      </c>
      <c r="E51" s="97"/>
      <c r="F51" s="98"/>
      <c r="G51" s="99">
        <f t="shared" si="8"/>
        <v>0</v>
      </c>
      <c r="H51" s="97"/>
      <c r="I51" s="97"/>
      <c r="J51" s="96"/>
      <c r="K51" s="99"/>
      <c r="L51" s="97"/>
      <c r="M51" s="97"/>
      <c r="N51" s="96"/>
      <c r="O51" s="29"/>
      <c r="P51" s="97"/>
      <c r="Q51" s="97"/>
      <c r="R51" s="96"/>
      <c r="S51" s="103"/>
      <c r="T51" s="97"/>
      <c r="U51" s="97"/>
      <c r="V51" s="96"/>
    </row>
    <row r="52" spans="1:22" x14ac:dyDescent="0.2">
      <c r="A52" s="94">
        <v>44</v>
      </c>
      <c r="B52" s="42" t="s">
        <v>145</v>
      </c>
      <c r="C52" s="20">
        <f t="shared" si="3"/>
        <v>155.13</v>
      </c>
      <c r="D52" s="97">
        <f t="shared" si="3"/>
        <v>155.13</v>
      </c>
      <c r="E52" s="23">
        <f>I52+M52+Q52+U52</f>
        <v>114.852</v>
      </c>
      <c r="F52" s="28"/>
      <c r="G52" s="99">
        <f t="shared" si="8"/>
        <v>148.965</v>
      </c>
      <c r="H52" s="97">
        <v>148.965</v>
      </c>
      <c r="I52" s="97">
        <v>110.152</v>
      </c>
      <c r="J52" s="96"/>
      <c r="K52" s="99"/>
      <c r="L52" s="97"/>
      <c r="M52" s="97"/>
      <c r="N52" s="96"/>
      <c r="O52" s="20">
        <f>P52+R52</f>
        <v>6.165</v>
      </c>
      <c r="P52" s="97">
        <v>6.165</v>
      </c>
      <c r="Q52" s="97">
        <v>4.7</v>
      </c>
      <c r="R52" s="96"/>
      <c r="S52" s="103"/>
      <c r="T52" s="97"/>
      <c r="U52" s="97"/>
      <c r="V52" s="96"/>
    </row>
    <row r="53" spans="1:22" x14ac:dyDescent="0.2">
      <c r="A53" s="94">
        <v>45</v>
      </c>
      <c r="B53" s="42" t="s">
        <v>146</v>
      </c>
      <c r="C53" s="20">
        <f t="shared" si="3"/>
        <v>20.478999999999999</v>
      </c>
      <c r="D53" s="97">
        <f t="shared" si="3"/>
        <v>20.478999999999999</v>
      </c>
      <c r="E53" s="23">
        <f>I53+M53+Q53+U53</f>
        <v>13.097</v>
      </c>
      <c r="F53" s="28"/>
      <c r="G53" s="99">
        <f t="shared" si="8"/>
        <v>20.478999999999999</v>
      </c>
      <c r="H53" s="97">
        <v>20.478999999999999</v>
      </c>
      <c r="I53" s="97">
        <v>13.097</v>
      </c>
      <c r="J53" s="96"/>
      <c r="K53" s="99"/>
      <c r="L53" s="97"/>
      <c r="M53" s="97"/>
      <c r="N53" s="96"/>
      <c r="O53" s="29"/>
      <c r="P53" s="97"/>
      <c r="Q53" s="97"/>
      <c r="R53" s="96"/>
      <c r="S53" s="103"/>
      <c r="T53" s="97"/>
      <c r="U53" s="97"/>
      <c r="V53" s="96"/>
    </row>
    <row r="54" spans="1:22" ht="25.5" x14ac:dyDescent="0.2">
      <c r="A54" s="94">
        <v>46</v>
      </c>
      <c r="B54" s="107" t="s">
        <v>147</v>
      </c>
      <c r="C54" s="20">
        <f t="shared" si="3"/>
        <v>0</v>
      </c>
      <c r="D54" s="97">
        <f t="shared" si="3"/>
        <v>0</v>
      </c>
      <c r="E54" s="27"/>
      <c r="F54" s="28"/>
      <c r="G54" s="99">
        <f t="shared" si="8"/>
        <v>0</v>
      </c>
      <c r="H54" s="97"/>
      <c r="I54" s="97"/>
      <c r="J54" s="96"/>
      <c r="K54" s="99"/>
      <c r="L54" s="97"/>
      <c r="M54" s="97"/>
      <c r="N54" s="96"/>
      <c r="O54" s="29"/>
      <c r="P54" s="97"/>
      <c r="Q54" s="97"/>
      <c r="R54" s="96"/>
      <c r="S54" s="103"/>
      <c r="T54" s="97"/>
      <c r="U54" s="97"/>
      <c r="V54" s="96"/>
    </row>
    <row r="55" spans="1:22" x14ac:dyDescent="0.2">
      <c r="A55" s="94">
        <v>47</v>
      </c>
      <c r="B55" s="25" t="s">
        <v>29</v>
      </c>
      <c r="C55" s="29">
        <f t="shared" ref="C55:E60" si="9">+G55+K55+O55+S55</f>
        <v>365.226</v>
      </c>
      <c r="D55" s="27">
        <f t="shared" si="9"/>
        <v>365.226</v>
      </c>
      <c r="E55" s="27">
        <f t="shared" si="9"/>
        <v>238.83999999999997</v>
      </c>
      <c r="F55" s="28"/>
      <c r="G55" s="29">
        <f t="shared" ref="G55:G60" si="10">+H55</f>
        <v>234.202</v>
      </c>
      <c r="H55" s="27">
        <v>234.202</v>
      </c>
      <c r="I55" s="33">
        <v>159.52799999999999</v>
      </c>
      <c r="J55" s="96"/>
      <c r="K55" s="99"/>
      <c r="L55" s="97"/>
      <c r="M55" s="97"/>
      <c r="N55" s="96"/>
      <c r="O55" s="29">
        <f t="shared" ref="O55:O89" si="11">+P55</f>
        <v>107.324</v>
      </c>
      <c r="P55" s="27">
        <v>107.324</v>
      </c>
      <c r="Q55" s="27">
        <v>79.311999999999998</v>
      </c>
      <c r="R55" s="30"/>
      <c r="S55" s="26">
        <f t="shared" ref="S55:S80" si="12">+T55</f>
        <v>23.7</v>
      </c>
      <c r="T55" s="27">
        <v>23.7</v>
      </c>
      <c r="U55" s="27"/>
      <c r="V55" s="30"/>
    </row>
    <row r="56" spans="1:22" x14ac:dyDescent="0.2">
      <c r="A56" s="94">
        <f t="shared" ref="A56:A62" si="13">+A55+1</f>
        <v>48</v>
      </c>
      <c r="B56" s="25" t="s">
        <v>30</v>
      </c>
      <c r="C56" s="29">
        <f t="shared" si="9"/>
        <v>615.23500000000013</v>
      </c>
      <c r="D56" s="27">
        <f t="shared" si="9"/>
        <v>615.23500000000013</v>
      </c>
      <c r="E56" s="27">
        <f t="shared" si="9"/>
        <v>395.31299999999999</v>
      </c>
      <c r="F56" s="28"/>
      <c r="G56" s="29">
        <f t="shared" si="10"/>
        <v>410.77100000000002</v>
      </c>
      <c r="H56" s="27">
        <v>410.77100000000002</v>
      </c>
      <c r="I56" s="33">
        <v>281.18</v>
      </c>
      <c r="J56" s="96"/>
      <c r="K56" s="99"/>
      <c r="L56" s="97"/>
      <c r="M56" s="97"/>
      <c r="N56" s="96"/>
      <c r="O56" s="29">
        <f t="shared" si="11"/>
        <v>154.524</v>
      </c>
      <c r="P56" s="27">
        <v>154.524</v>
      </c>
      <c r="Q56" s="27">
        <v>114.133</v>
      </c>
      <c r="R56" s="30"/>
      <c r="S56" s="26">
        <f t="shared" si="12"/>
        <v>49.94</v>
      </c>
      <c r="T56" s="27">
        <v>49.94</v>
      </c>
      <c r="U56" s="27"/>
      <c r="V56" s="30"/>
    </row>
    <row r="57" spans="1:22" x14ac:dyDescent="0.2">
      <c r="A57" s="94">
        <f t="shared" si="13"/>
        <v>49</v>
      </c>
      <c r="B57" s="25" t="s">
        <v>17</v>
      </c>
      <c r="C57" s="29">
        <f t="shared" si="9"/>
        <v>250.35600000000002</v>
      </c>
      <c r="D57" s="27">
        <f t="shared" si="9"/>
        <v>250.35600000000002</v>
      </c>
      <c r="E57" s="27">
        <f t="shared" si="9"/>
        <v>149.86500000000001</v>
      </c>
      <c r="F57" s="28"/>
      <c r="G57" s="29">
        <f t="shared" si="10"/>
        <v>161.22800000000001</v>
      </c>
      <c r="H57" s="27">
        <v>161.22800000000001</v>
      </c>
      <c r="I57" s="33">
        <v>92.748000000000005</v>
      </c>
      <c r="J57" s="96"/>
      <c r="K57" s="99"/>
      <c r="L57" s="97"/>
      <c r="M57" s="97"/>
      <c r="N57" s="96"/>
      <c r="O57" s="29">
        <f t="shared" si="11"/>
        <v>77.254000000000005</v>
      </c>
      <c r="P57" s="27">
        <v>77.254000000000005</v>
      </c>
      <c r="Q57" s="27">
        <v>57.116999999999997</v>
      </c>
      <c r="R57" s="30"/>
      <c r="S57" s="26">
        <f t="shared" si="12"/>
        <v>11.874000000000001</v>
      </c>
      <c r="T57" s="27">
        <v>11.874000000000001</v>
      </c>
      <c r="U57" s="27"/>
      <c r="V57" s="30"/>
    </row>
    <row r="58" spans="1:22" x14ac:dyDescent="0.2">
      <c r="A58" s="94">
        <f t="shared" si="13"/>
        <v>50</v>
      </c>
      <c r="B58" s="25" t="s">
        <v>96</v>
      </c>
      <c r="C58" s="29">
        <f t="shared" si="9"/>
        <v>507.96699999999998</v>
      </c>
      <c r="D58" s="27">
        <f t="shared" si="9"/>
        <v>507.96699999999998</v>
      </c>
      <c r="E58" s="27">
        <f t="shared" si="9"/>
        <v>311.05700000000002</v>
      </c>
      <c r="F58" s="28"/>
      <c r="G58" s="29">
        <f t="shared" si="10"/>
        <v>251.68199999999999</v>
      </c>
      <c r="H58" s="27">
        <v>251.68199999999999</v>
      </c>
      <c r="I58" s="27">
        <v>160.03700000000001</v>
      </c>
      <c r="J58" s="96"/>
      <c r="K58" s="99"/>
      <c r="L58" s="97"/>
      <c r="M58" s="97"/>
      <c r="N58" s="96"/>
      <c r="O58" s="29">
        <f t="shared" si="11"/>
        <v>204.285</v>
      </c>
      <c r="P58" s="27">
        <v>204.285</v>
      </c>
      <c r="Q58" s="27">
        <v>151.02000000000001</v>
      </c>
      <c r="R58" s="30"/>
      <c r="S58" s="26">
        <f t="shared" si="12"/>
        <v>52</v>
      </c>
      <c r="T58" s="27">
        <v>52</v>
      </c>
      <c r="U58" s="27"/>
      <c r="V58" s="30"/>
    </row>
    <row r="59" spans="1:22" x14ac:dyDescent="0.2">
      <c r="A59" s="94">
        <f t="shared" si="13"/>
        <v>51</v>
      </c>
      <c r="B59" s="25" t="s">
        <v>97</v>
      </c>
      <c r="C59" s="29">
        <f t="shared" si="9"/>
        <v>187.17400000000001</v>
      </c>
      <c r="D59" s="27">
        <f t="shared" si="9"/>
        <v>187.17400000000001</v>
      </c>
      <c r="E59" s="27">
        <f t="shared" si="9"/>
        <v>118.002</v>
      </c>
      <c r="F59" s="28"/>
      <c r="G59" s="29">
        <f t="shared" si="10"/>
        <v>125.989</v>
      </c>
      <c r="H59" s="27">
        <v>125.989</v>
      </c>
      <c r="I59" s="27">
        <v>80.013999999999996</v>
      </c>
      <c r="J59" s="96"/>
      <c r="K59" s="99"/>
      <c r="L59" s="97"/>
      <c r="M59" s="97"/>
      <c r="N59" s="96"/>
      <c r="O59" s="29">
        <f t="shared" si="11"/>
        <v>51.384999999999998</v>
      </c>
      <c r="P59" s="27">
        <v>51.384999999999998</v>
      </c>
      <c r="Q59" s="27">
        <v>37.988</v>
      </c>
      <c r="R59" s="30"/>
      <c r="S59" s="26">
        <f t="shared" si="12"/>
        <v>9.8000000000000007</v>
      </c>
      <c r="T59" s="27">
        <v>9.8000000000000007</v>
      </c>
      <c r="U59" s="27"/>
      <c r="V59" s="30"/>
    </row>
    <row r="60" spans="1:22" x14ac:dyDescent="0.2">
      <c r="A60" s="94">
        <f t="shared" si="13"/>
        <v>52</v>
      </c>
      <c r="B60" s="25" t="s">
        <v>98</v>
      </c>
      <c r="C60" s="29">
        <f t="shared" si="9"/>
        <v>217.50700000000001</v>
      </c>
      <c r="D60" s="27">
        <f t="shared" si="9"/>
        <v>217.50700000000001</v>
      </c>
      <c r="E60" s="27">
        <f t="shared" si="9"/>
        <v>153.99099999999999</v>
      </c>
      <c r="F60" s="28"/>
      <c r="G60" s="29">
        <f t="shared" si="10"/>
        <v>105.001</v>
      </c>
      <c r="H60" s="27">
        <v>105.001</v>
      </c>
      <c r="I60" s="27">
        <v>76.888999999999996</v>
      </c>
      <c r="J60" s="96"/>
      <c r="K60" s="99"/>
      <c r="L60" s="97"/>
      <c r="M60" s="97"/>
      <c r="N60" s="96"/>
      <c r="O60" s="29">
        <f t="shared" si="11"/>
        <v>103.206</v>
      </c>
      <c r="P60" s="27">
        <v>103.206</v>
      </c>
      <c r="Q60" s="27">
        <v>77.102000000000004</v>
      </c>
      <c r="R60" s="30"/>
      <c r="S60" s="26">
        <f t="shared" si="12"/>
        <v>9.3000000000000007</v>
      </c>
      <c r="T60" s="27">
        <v>9.3000000000000007</v>
      </c>
      <c r="U60" s="27"/>
      <c r="V60" s="30"/>
    </row>
    <row r="61" spans="1:22" x14ac:dyDescent="0.2">
      <c r="A61" s="94">
        <f t="shared" si="13"/>
        <v>53</v>
      </c>
      <c r="B61" s="56" t="s">
        <v>99</v>
      </c>
      <c r="C61" s="29">
        <f t="shared" ref="C61:E62" si="14">G61+K61+O61+S61</f>
        <v>99.957999999999998</v>
      </c>
      <c r="D61" s="27">
        <f t="shared" si="14"/>
        <v>99.957999999999998</v>
      </c>
      <c r="E61" s="27">
        <f t="shared" si="14"/>
        <v>73.231000000000009</v>
      </c>
      <c r="F61" s="28"/>
      <c r="G61" s="29">
        <f>H61+J61</f>
        <v>12.282999999999999</v>
      </c>
      <c r="H61" s="27">
        <v>12.282999999999999</v>
      </c>
      <c r="I61" s="27">
        <v>8.3070000000000004</v>
      </c>
      <c r="J61" s="96"/>
      <c r="K61" s="99"/>
      <c r="L61" s="97"/>
      <c r="M61" s="97"/>
      <c r="N61" s="96"/>
      <c r="O61" s="29">
        <f t="shared" si="11"/>
        <v>87.674999999999997</v>
      </c>
      <c r="P61" s="27">
        <v>87.674999999999997</v>
      </c>
      <c r="Q61" s="27">
        <v>64.924000000000007</v>
      </c>
      <c r="R61" s="30"/>
      <c r="S61" s="26"/>
      <c r="T61" s="27"/>
      <c r="U61" s="27"/>
      <c r="V61" s="30"/>
    </row>
    <row r="62" spans="1:22" x14ac:dyDescent="0.2">
      <c r="A62" s="94">
        <f t="shared" si="13"/>
        <v>54</v>
      </c>
      <c r="B62" s="55" t="s">
        <v>148</v>
      </c>
      <c r="C62" s="29">
        <f t="shared" si="14"/>
        <v>77.878</v>
      </c>
      <c r="D62" s="27">
        <f t="shared" si="14"/>
        <v>77.878</v>
      </c>
      <c r="E62" s="27">
        <f t="shared" si="14"/>
        <v>56.347000000000001</v>
      </c>
      <c r="F62" s="28"/>
      <c r="G62" s="29">
        <f>H62+J62</f>
        <v>38.540999999999997</v>
      </c>
      <c r="H62" s="27">
        <v>38.540999999999997</v>
      </c>
      <c r="I62" s="27">
        <v>26.817</v>
      </c>
      <c r="J62" s="30"/>
      <c r="K62" s="29"/>
      <c r="L62" s="27"/>
      <c r="M62" s="27"/>
      <c r="N62" s="30"/>
      <c r="O62" s="29">
        <f t="shared" si="11"/>
        <v>39.337000000000003</v>
      </c>
      <c r="P62" s="27">
        <v>39.337000000000003</v>
      </c>
      <c r="Q62" s="27">
        <v>29.53</v>
      </c>
      <c r="R62" s="30"/>
      <c r="S62" s="26"/>
      <c r="T62" s="27"/>
      <c r="U62" s="27"/>
      <c r="V62" s="30"/>
    </row>
    <row r="63" spans="1:22" x14ac:dyDescent="0.2">
      <c r="A63" s="94">
        <v>55</v>
      </c>
      <c r="B63" s="25" t="s">
        <v>37</v>
      </c>
      <c r="C63" s="29">
        <f t="shared" ref="C63:F73" si="15">+G63+K63+O63+S63</f>
        <v>624.67700000000002</v>
      </c>
      <c r="D63" s="27">
        <f t="shared" si="15"/>
        <v>624.67700000000002</v>
      </c>
      <c r="E63" s="27">
        <f t="shared" si="15"/>
        <v>400.18200000000002</v>
      </c>
      <c r="F63" s="28"/>
      <c r="G63" s="29">
        <f>+H63+J63</f>
        <v>389.04599999999999</v>
      </c>
      <c r="H63" s="27">
        <v>389.04599999999999</v>
      </c>
      <c r="I63" s="27">
        <v>262.05900000000003</v>
      </c>
      <c r="J63" s="30"/>
      <c r="K63" s="99"/>
      <c r="L63" s="97"/>
      <c r="M63" s="97"/>
      <c r="N63" s="96"/>
      <c r="O63" s="29">
        <f t="shared" si="11"/>
        <v>186.53100000000001</v>
      </c>
      <c r="P63" s="27">
        <v>186.53100000000001</v>
      </c>
      <c r="Q63" s="27">
        <v>138.12299999999999</v>
      </c>
      <c r="R63" s="30"/>
      <c r="S63" s="26">
        <f t="shared" si="12"/>
        <v>49.1</v>
      </c>
      <c r="T63" s="27">
        <v>49.1</v>
      </c>
      <c r="U63" s="27"/>
      <c r="V63" s="30"/>
    </row>
    <row r="64" spans="1:22" x14ac:dyDescent="0.2">
      <c r="A64" s="94">
        <f>+A63+1</f>
        <v>56</v>
      </c>
      <c r="B64" s="25" t="s">
        <v>18</v>
      </c>
      <c r="C64" s="29">
        <f t="shared" si="15"/>
        <v>603.21199999999999</v>
      </c>
      <c r="D64" s="27">
        <f t="shared" si="15"/>
        <v>603.21199999999999</v>
      </c>
      <c r="E64" s="27">
        <f t="shared" si="15"/>
        <v>415.82900000000001</v>
      </c>
      <c r="F64" s="28"/>
      <c r="G64" s="29">
        <f t="shared" ref="G64:G71" si="16">+H64</f>
        <v>157.303</v>
      </c>
      <c r="H64" s="27">
        <v>157.303</v>
      </c>
      <c r="I64" s="27">
        <v>96.394000000000005</v>
      </c>
      <c r="J64" s="30"/>
      <c r="K64" s="29"/>
      <c r="L64" s="27"/>
      <c r="M64" s="27"/>
      <c r="N64" s="30"/>
      <c r="O64" s="29">
        <f t="shared" si="11"/>
        <v>429.40899999999999</v>
      </c>
      <c r="P64" s="27">
        <v>429.40899999999999</v>
      </c>
      <c r="Q64" s="27">
        <v>319.435</v>
      </c>
      <c r="R64" s="30"/>
      <c r="S64" s="26">
        <f>+T64+V64</f>
        <v>16.5</v>
      </c>
      <c r="T64" s="27">
        <v>16.5</v>
      </c>
      <c r="U64" s="27"/>
      <c r="V64" s="30"/>
    </row>
    <row r="65" spans="1:22" x14ac:dyDescent="0.2">
      <c r="A65" s="94">
        <f>+A64+1</f>
        <v>57</v>
      </c>
      <c r="B65" s="25" t="s">
        <v>100</v>
      </c>
      <c r="C65" s="29">
        <f t="shared" si="15"/>
        <v>111.27</v>
      </c>
      <c r="D65" s="27">
        <f t="shared" si="15"/>
        <v>111.27</v>
      </c>
      <c r="E65" s="27">
        <f t="shared" si="15"/>
        <v>76.388999999999996</v>
      </c>
      <c r="F65" s="28"/>
      <c r="G65" s="29">
        <f t="shared" si="16"/>
        <v>44.99</v>
      </c>
      <c r="H65" s="27">
        <v>44.99</v>
      </c>
      <c r="I65" s="27">
        <v>32.421999999999997</v>
      </c>
      <c r="J65" s="96"/>
      <c r="K65" s="29"/>
      <c r="L65" s="97"/>
      <c r="M65" s="97"/>
      <c r="N65" s="96"/>
      <c r="O65" s="29">
        <f t="shared" si="11"/>
        <v>58.98</v>
      </c>
      <c r="P65" s="27">
        <v>58.98</v>
      </c>
      <c r="Q65" s="27">
        <v>43.966999999999999</v>
      </c>
      <c r="R65" s="30"/>
      <c r="S65" s="26">
        <f t="shared" si="12"/>
        <v>7.3</v>
      </c>
      <c r="T65" s="27">
        <v>7.3</v>
      </c>
      <c r="U65" s="27"/>
      <c r="V65" s="30"/>
    </row>
    <row r="66" spans="1:22" x14ac:dyDescent="0.2">
      <c r="A66" s="94">
        <v>58</v>
      </c>
      <c r="B66" s="25" t="s">
        <v>31</v>
      </c>
      <c r="C66" s="29">
        <f t="shared" si="15"/>
        <v>269.07600000000002</v>
      </c>
      <c r="D66" s="27">
        <f t="shared" si="15"/>
        <v>269.07600000000002</v>
      </c>
      <c r="E66" s="27">
        <f t="shared" si="15"/>
        <v>176.86699999999999</v>
      </c>
      <c r="F66" s="28"/>
      <c r="G66" s="29">
        <f t="shared" si="16"/>
        <v>150.792</v>
      </c>
      <c r="H66" s="27">
        <v>150.792</v>
      </c>
      <c r="I66" s="27">
        <v>95.168999999999997</v>
      </c>
      <c r="J66" s="96"/>
      <c r="K66" s="99"/>
      <c r="L66" s="97"/>
      <c r="M66" s="97"/>
      <c r="N66" s="96"/>
      <c r="O66" s="29">
        <f t="shared" si="11"/>
        <v>108.28400000000001</v>
      </c>
      <c r="P66" s="27">
        <v>108.28400000000001</v>
      </c>
      <c r="Q66" s="27">
        <v>81.697999999999993</v>
      </c>
      <c r="R66" s="30"/>
      <c r="S66" s="26">
        <f t="shared" si="12"/>
        <v>10</v>
      </c>
      <c r="T66" s="27">
        <v>10</v>
      </c>
      <c r="U66" s="27"/>
      <c r="V66" s="30"/>
    </row>
    <row r="67" spans="1:22" x14ac:dyDescent="0.2">
      <c r="A67" s="94">
        <f>+A66+1</f>
        <v>59</v>
      </c>
      <c r="B67" s="25" t="s">
        <v>38</v>
      </c>
      <c r="C67" s="29">
        <f t="shared" si="15"/>
        <v>225.73699999999999</v>
      </c>
      <c r="D67" s="27">
        <f t="shared" si="15"/>
        <v>222.73699999999999</v>
      </c>
      <c r="E67" s="27">
        <f t="shared" si="15"/>
        <v>164.20500000000001</v>
      </c>
      <c r="F67" s="28">
        <f t="shared" si="15"/>
        <v>3</v>
      </c>
      <c r="G67" s="29">
        <f>+H67+J67</f>
        <v>32.887</v>
      </c>
      <c r="H67" s="27">
        <v>29.887</v>
      </c>
      <c r="I67" s="27">
        <v>21.202999999999999</v>
      </c>
      <c r="J67" s="30">
        <v>3</v>
      </c>
      <c r="K67" s="99"/>
      <c r="L67" s="97"/>
      <c r="M67" s="97"/>
      <c r="N67" s="96"/>
      <c r="O67" s="29">
        <f t="shared" si="11"/>
        <v>188.85</v>
      </c>
      <c r="P67" s="27">
        <v>188.85</v>
      </c>
      <c r="Q67" s="27">
        <v>141.00200000000001</v>
      </c>
      <c r="R67" s="30"/>
      <c r="S67" s="26">
        <f t="shared" si="12"/>
        <v>4</v>
      </c>
      <c r="T67" s="27">
        <v>4</v>
      </c>
      <c r="U67" s="27">
        <v>2</v>
      </c>
      <c r="V67" s="30"/>
    </row>
    <row r="68" spans="1:22" x14ac:dyDescent="0.2">
      <c r="A68" s="94">
        <v>60</v>
      </c>
      <c r="B68" s="25" t="s">
        <v>101</v>
      </c>
      <c r="C68" s="29">
        <f t="shared" si="15"/>
        <v>10.870999999999999</v>
      </c>
      <c r="D68" s="27">
        <f t="shared" si="15"/>
        <v>10.870999999999999</v>
      </c>
      <c r="E68" s="27">
        <f t="shared" si="15"/>
        <v>7.4240000000000004</v>
      </c>
      <c r="F68" s="28"/>
      <c r="G68" s="29"/>
      <c r="H68" s="27"/>
      <c r="I68" s="27"/>
      <c r="J68" s="96"/>
      <c r="K68" s="29">
        <f>+L68</f>
        <v>0.7</v>
      </c>
      <c r="L68" s="27">
        <v>0.7</v>
      </c>
      <c r="M68" s="97"/>
      <c r="N68" s="96"/>
      <c r="O68" s="29">
        <f t="shared" si="11"/>
        <v>10.170999999999999</v>
      </c>
      <c r="P68" s="27">
        <v>10.170999999999999</v>
      </c>
      <c r="Q68" s="27">
        <v>7.4240000000000004</v>
      </c>
      <c r="R68" s="30"/>
      <c r="S68" s="26"/>
      <c r="T68" s="27"/>
      <c r="U68" s="27"/>
      <c r="V68" s="30"/>
    </row>
    <row r="69" spans="1:22" x14ac:dyDescent="0.2">
      <c r="A69" s="94">
        <v>61</v>
      </c>
      <c r="B69" s="25" t="s">
        <v>102</v>
      </c>
      <c r="C69" s="29">
        <f t="shared" si="15"/>
        <v>330.24099999999999</v>
      </c>
      <c r="D69" s="27">
        <f t="shared" si="15"/>
        <v>330.24099999999999</v>
      </c>
      <c r="E69" s="27">
        <f t="shared" si="15"/>
        <v>215.035</v>
      </c>
      <c r="F69" s="28"/>
      <c r="G69" s="29">
        <f t="shared" si="16"/>
        <v>179.85300000000001</v>
      </c>
      <c r="H69" s="27">
        <v>179.85300000000001</v>
      </c>
      <c r="I69" s="27">
        <v>112.714</v>
      </c>
      <c r="J69" s="96"/>
      <c r="K69" s="99"/>
      <c r="L69" s="97"/>
      <c r="M69" s="97"/>
      <c r="N69" s="96"/>
      <c r="O69" s="29">
        <f t="shared" si="11"/>
        <v>135.88800000000001</v>
      </c>
      <c r="P69" s="27">
        <v>135.88800000000001</v>
      </c>
      <c r="Q69" s="27">
        <v>102.321</v>
      </c>
      <c r="R69" s="30"/>
      <c r="S69" s="26">
        <f t="shared" si="12"/>
        <v>14.5</v>
      </c>
      <c r="T69" s="27">
        <v>14.5</v>
      </c>
      <c r="U69" s="27"/>
      <c r="V69" s="30"/>
    </row>
    <row r="70" spans="1:22" x14ac:dyDescent="0.2">
      <c r="A70" s="94">
        <v>62</v>
      </c>
      <c r="B70" s="25" t="s">
        <v>19</v>
      </c>
      <c r="C70" s="29">
        <f t="shared" si="15"/>
        <v>1724.7089999999998</v>
      </c>
      <c r="D70" s="27">
        <f t="shared" si="15"/>
        <v>1723.7089999999998</v>
      </c>
      <c r="E70" s="27">
        <f t="shared" si="15"/>
        <v>1117.961</v>
      </c>
      <c r="F70" s="28">
        <f t="shared" si="15"/>
        <v>1</v>
      </c>
      <c r="G70" s="29">
        <f t="shared" si="16"/>
        <v>657.93399999999997</v>
      </c>
      <c r="H70" s="27">
        <v>657.93399999999997</v>
      </c>
      <c r="I70" s="27">
        <v>375.584</v>
      </c>
      <c r="J70" s="96"/>
      <c r="K70" s="99"/>
      <c r="L70" s="97"/>
      <c r="M70" s="97"/>
      <c r="N70" s="96"/>
      <c r="O70" s="29">
        <f>P70+R70</f>
        <v>991.77499999999998</v>
      </c>
      <c r="P70" s="27">
        <v>991.77499999999998</v>
      </c>
      <c r="Q70" s="27">
        <v>742.37699999999995</v>
      </c>
      <c r="R70" s="30"/>
      <c r="S70" s="26">
        <f>+T70+V70</f>
        <v>75</v>
      </c>
      <c r="T70" s="27">
        <v>74</v>
      </c>
      <c r="U70" s="27"/>
      <c r="V70" s="30">
        <v>1</v>
      </c>
    </row>
    <row r="71" spans="1:22" x14ac:dyDescent="0.2">
      <c r="A71" s="94">
        <v>63</v>
      </c>
      <c r="B71" s="25" t="s">
        <v>149</v>
      </c>
      <c r="C71" s="29">
        <f t="shared" si="15"/>
        <v>100.68600000000001</v>
      </c>
      <c r="D71" s="27">
        <f t="shared" si="15"/>
        <v>99.686000000000007</v>
      </c>
      <c r="E71" s="27">
        <f t="shared" si="15"/>
        <v>55.722000000000001</v>
      </c>
      <c r="F71" s="28">
        <f t="shared" si="15"/>
        <v>1</v>
      </c>
      <c r="G71" s="29">
        <f t="shared" si="16"/>
        <v>90.686000000000007</v>
      </c>
      <c r="H71" s="27">
        <v>90.686000000000007</v>
      </c>
      <c r="I71" s="27">
        <v>55.722000000000001</v>
      </c>
      <c r="J71" s="30"/>
      <c r="K71" s="29"/>
      <c r="L71" s="27"/>
      <c r="M71" s="27"/>
      <c r="N71" s="30"/>
      <c r="O71" s="29"/>
      <c r="P71" s="27"/>
      <c r="Q71" s="27"/>
      <c r="R71" s="30"/>
      <c r="S71" s="26">
        <f>+T71+V71</f>
        <v>10</v>
      </c>
      <c r="T71" s="27">
        <v>9</v>
      </c>
      <c r="U71" s="27"/>
      <c r="V71" s="30">
        <v>1</v>
      </c>
    </row>
    <row r="72" spans="1:22" x14ac:dyDescent="0.2">
      <c r="A72" s="94">
        <v>64</v>
      </c>
      <c r="B72" s="25" t="s">
        <v>103</v>
      </c>
      <c r="C72" s="29">
        <f t="shared" si="15"/>
        <v>1181.079</v>
      </c>
      <c r="D72" s="27">
        <f t="shared" si="15"/>
        <v>1175.3890000000001</v>
      </c>
      <c r="E72" s="27">
        <f t="shared" si="15"/>
        <v>807.976</v>
      </c>
      <c r="F72" s="27">
        <f t="shared" si="15"/>
        <v>5.69</v>
      </c>
      <c r="G72" s="29">
        <f>+H72+J72</f>
        <v>302.45499999999998</v>
      </c>
      <c r="H72" s="27">
        <v>296.76499999999999</v>
      </c>
      <c r="I72" s="27">
        <v>183.374</v>
      </c>
      <c r="J72" s="30">
        <v>5.69</v>
      </c>
      <c r="K72" s="99"/>
      <c r="L72" s="97"/>
      <c r="M72" s="97"/>
      <c r="N72" s="96"/>
      <c r="O72" s="29">
        <f>P72+R72</f>
        <v>839.62400000000002</v>
      </c>
      <c r="P72" s="27">
        <v>839.62400000000002</v>
      </c>
      <c r="Q72" s="27">
        <v>624.60199999999998</v>
      </c>
      <c r="R72" s="30"/>
      <c r="S72" s="26">
        <f t="shared" si="12"/>
        <v>39</v>
      </c>
      <c r="T72" s="27">
        <v>39</v>
      </c>
      <c r="U72" s="27"/>
      <c r="V72" s="30"/>
    </row>
    <row r="73" spans="1:22" x14ac:dyDescent="0.2">
      <c r="A73" s="94">
        <f>+A72+1</f>
        <v>65</v>
      </c>
      <c r="B73" s="25" t="s">
        <v>20</v>
      </c>
      <c r="C73" s="29">
        <f t="shared" si="15"/>
        <v>744.85</v>
      </c>
      <c r="D73" s="27">
        <f t="shared" si="15"/>
        <v>744.85</v>
      </c>
      <c r="E73" s="27">
        <f t="shared" si="15"/>
        <v>480.98</v>
      </c>
      <c r="F73" s="27"/>
      <c r="G73" s="29">
        <f>+H73+J73</f>
        <v>276.029</v>
      </c>
      <c r="H73" s="27">
        <v>276.029</v>
      </c>
      <c r="I73" s="27">
        <v>141.018</v>
      </c>
      <c r="J73" s="30"/>
      <c r="K73" s="99"/>
      <c r="L73" s="97"/>
      <c r="M73" s="97"/>
      <c r="N73" s="96"/>
      <c r="O73" s="29">
        <f t="shared" si="11"/>
        <v>453.82100000000003</v>
      </c>
      <c r="P73" s="27">
        <v>453.82100000000003</v>
      </c>
      <c r="Q73" s="27">
        <v>339.96199999999999</v>
      </c>
      <c r="R73" s="30"/>
      <c r="S73" s="26">
        <f t="shared" si="12"/>
        <v>15</v>
      </c>
      <c r="T73" s="27">
        <v>15</v>
      </c>
      <c r="U73" s="27"/>
      <c r="V73" s="30"/>
    </row>
    <row r="74" spans="1:22" x14ac:dyDescent="0.2">
      <c r="A74" s="94">
        <f>+A73+1</f>
        <v>66</v>
      </c>
      <c r="B74" s="56" t="s">
        <v>150</v>
      </c>
      <c r="C74" s="29">
        <f t="shared" ref="C74:E75" si="17">G74+K74+O74+S74</f>
        <v>37.659999999999997</v>
      </c>
      <c r="D74" s="27">
        <f t="shared" si="17"/>
        <v>37.659999999999997</v>
      </c>
      <c r="E74" s="27">
        <f t="shared" si="17"/>
        <v>26.902999999999999</v>
      </c>
      <c r="F74" s="28"/>
      <c r="G74" s="29">
        <f>H74+J74</f>
        <v>33.159999999999997</v>
      </c>
      <c r="H74" s="27">
        <v>33.159999999999997</v>
      </c>
      <c r="I74" s="27">
        <v>24.834</v>
      </c>
      <c r="J74" s="30"/>
      <c r="K74" s="29"/>
      <c r="L74" s="27"/>
      <c r="M74" s="27"/>
      <c r="N74" s="30"/>
      <c r="O74" s="29"/>
      <c r="P74" s="27"/>
      <c r="Q74" s="27"/>
      <c r="R74" s="30"/>
      <c r="S74" s="26">
        <f t="shared" si="12"/>
        <v>4.5</v>
      </c>
      <c r="T74" s="27">
        <v>4.5</v>
      </c>
      <c r="U74" s="27">
        <v>2.069</v>
      </c>
      <c r="V74" s="30"/>
    </row>
    <row r="75" spans="1:22" x14ac:dyDescent="0.2">
      <c r="A75" s="94">
        <f>+A74+1</f>
        <v>67</v>
      </c>
      <c r="B75" s="25" t="s">
        <v>105</v>
      </c>
      <c r="C75" s="29">
        <f t="shared" si="17"/>
        <v>400.32900000000001</v>
      </c>
      <c r="D75" s="27">
        <f t="shared" si="17"/>
        <v>400.32900000000001</v>
      </c>
      <c r="E75" s="27">
        <f t="shared" si="17"/>
        <v>259.84100000000001</v>
      </c>
      <c r="F75" s="28"/>
      <c r="G75" s="29">
        <f>H75+J75</f>
        <v>194.916</v>
      </c>
      <c r="H75" s="27">
        <v>194.916</v>
      </c>
      <c r="I75" s="27">
        <v>119.081</v>
      </c>
      <c r="J75" s="30"/>
      <c r="K75" s="99"/>
      <c r="L75" s="97"/>
      <c r="M75" s="97"/>
      <c r="N75" s="96"/>
      <c r="O75" s="29">
        <f t="shared" si="11"/>
        <v>187.41300000000001</v>
      </c>
      <c r="P75" s="27">
        <v>187.41300000000001</v>
      </c>
      <c r="Q75" s="27">
        <v>140.76</v>
      </c>
      <c r="R75" s="30"/>
      <c r="S75" s="26">
        <f t="shared" si="12"/>
        <v>18</v>
      </c>
      <c r="T75" s="27">
        <v>18</v>
      </c>
      <c r="U75" s="27"/>
      <c r="V75" s="30"/>
    </row>
    <row r="76" spans="1:22" x14ac:dyDescent="0.2">
      <c r="A76" s="94">
        <f>+A75+1</f>
        <v>68</v>
      </c>
      <c r="B76" s="25" t="s">
        <v>21</v>
      </c>
      <c r="C76" s="29">
        <f t="shared" ref="C76:E78" si="18">+G76+K76+O76+S76</f>
        <v>646.21299999999997</v>
      </c>
      <c r="D76" s="27">
        <f t="shared" si="18"/>
        <v>646.21299999999997</v>
      </c>
      <c r="E76" s="27">
        <f t="shared" si="18"/>
        <v>410.47200000000004</v>
      </c>
      <c r="F76" s="28"/>
      <c r="G76" s="29">
        <f>+H76</f>
        <v>251.79900000000001</v>
      </c>
      <c r="H76" s="27">
        <v>251.79900000000001</v>
      </c>
      <c r="I76" s="27">
        <v>125.61499999999999</v>
      </c>
      <c r="J76" s="96"/>
      <c r="K76" s="99"/>
      <c r="L76" s="97"/>
      <c r="M76" s="97"/>
      <c r="N76" s="96"/>
      <c r="O76" s="29">
        <f t="shared" si="11"/>
        <v>379.91399999999999</v>
      </c>
      <c r="P76" s="27">
        <v>379.91399999999999</v>
      </c>
      <c r="Q76" s="27">
        <v>284.85700000000003</v>
      </c>
      <c r="R76" s="30"/>
      <c r="S76" s="26">
        <f t="shared" si="12"/>
        <v>14.5</v>
      </c>
      <c r="T76" s="27">
        <v>14.5</v>
      </c>
      <c r="U76" s="27"/>
      <c r="V76" s="30"/>
    </row>
    <row r="77" spans="1:22" x14ac:dyDescent="0.2">
      <c r="A77" s="94">
        <f>+A76+1</f>
        <v>69</v>
      </c>
      <c r="B77" s="25" t="s">
        <v>151</v>
      </c>
      <c r="C77" s="29">
        <f t="shared" si="18"/>
        <v>154.251</v>
      </c>
      <c r="D77" s="27">
        <f t="shared" si="18"/>
        <v>154.251</v>
      </c>
      <c r="E77" s="27">
        <f t="shared" si="18"/>
        <v>87.855999999999995</v>
      </c>
      <c r="F77" s="28"/>
      <c r="G77" s="29">
        <f>+H77</f>
        <v>102.15900000000001</v>
      </c>
      <c r="H77" s="27">
        <v>102.15900000000001</v>
      </c>
      <c r="I77" s="27">
        <v>54.658000000000001</v>
      </c>
      <c r="J77" s="30"/>
      <c r="K77" s="29"/>
      <c r="L77" s="27"/>
      <c r="M77" s="27"/>
      <c r="N77" s="30"/>
      <c r="O77" s="29">
        <f t="shared" si="11"/>
        <v>44.892000000000003</v>
      </c>
      <c r="P77" s="27">
        <v>44.892000000000003</v>
      </c>
      <c r="Q77" s="27">
        <v>33.198</v>
      </c>
      <c r="R77" s="30"/>
      <c r="S77" s="26">
        <f t="shared" si="12"/>
        <v>7.2</v>
      </c>
      <c r="T77" s="27">
        <v>7.2</v>
      </c>
      <c r="U77" s="27"/>
      <c r="V77" s="30"/>
    </row>
    <row r="78" spans="1:22" x14ac:dyDescent="0.2">
      <c r="A78" s="94">
        <v>70</v>
      </c>
      <c r="B78" s="56" t="s">
        <v>152</v>
      </c>
      <c r="C78" s="29">
        <f>+G78+K78+O78+S78</f>
        <v>41.170999999999999</v>
      </c>
      <c r="D78" s="27">
        <f t="shared" si="18"/>
        <v>41.170999999999999</v>
      </c>
      <c r="E78" s="27">
        <f t="shared" si="18"/>
        <v>28.078000000000003</v>
      </c>
      <c r="F78" s="28"/>
      <c r="G78" s="29">
        <f>+H78</f>
        <v>39.658999999999999</v>
      </c>
      <c r="H78" s="27">
        <v>39.658999999999999</v>
      </c>
      <c r="I78" s="27">
        <v>27.382000000000001</v>
      </c>
      <c r="J78" s="30"/>
      <c r="K78" s="29"/>
      <c r="L78" s="27"/>
      <c r="M78" s="27"/>
      <c r="N78" s="30"/>
      <c r="O78" s="29"/>
      <c r="P78" s="27"/>
      <c r="Q78" s="27"/>
      <c r="R78" s="30"/>
      <c r="S78" s="26">
        <f t="shared" si="12"/>
        <v>1.512</v>
      </c>
      <c r="T78" s="27">
        <v>1.512</v>
      </c>
      <c r="U78" s="27">
        <v>0.69599999999999995</v>
      </c>
      <c r="V78" s="30"/>
    </row>
    <row r="79" spans="1:22" x14ac:dyDescent="0.2">
      <c r="A79" s="94">
        <f t="shared" ref="A79:A142" si="19">+A78+1</f>
        <v>71</v>
      </c>
      <c r="B79" s="25" t="s">
        <v>22</v>
      </c>
      <c r="C79" s="29">
        <f t="shared" ref="C79:F164" si="20">G79+K79+O79+S79</f>
        <v>660.67700000000002</v>
      </c>
      <c r="D79" s="27">
        <f>H79+L79+P79+T79</f>
        <v>659.548</v>
      </c>
      <c r="E79" s="27">
        <f>I79+M79+Q79+U79</f>
        <v>439.84999999999997</v>
      </c>
      <c r="F79" s="27">
        <f>+J79+N79+R79+V79</f>
        <v>1.129</v>
      </c>
      <c r="G79" s="29">
        <f>H79+J79</f>
        <v>208.93199999999999</v>
      </c>
      <c r="H79" s="27">
        <v>207.803</v>
      </c>
      <c r="I79" s="27">
        <v>118.34399999999999</v>
      </c>
      <c r="J79" s="30">
        <v>1.129</v>
      </c>
      <c r="K79" s="99"/>
      <c r="L79" s="97"/>
      <c r="M79" s="97"/>
      <c r="N79" s="96"/>
      <c r="O79" s="29">
        <f t="shared" si="11"/>
        <v>428.745</v>
      </c>
      <c r="P79" s="27">
        <v>428.745</v>
      </c>
      <c r="Q79" s="27">
        <v>321.50599999999997</v>
      </c>
      <c r="R79" s="30"/>
      <c r="S79" s="26">
        <f t="shared" si="12"/>
        <v>23</v>
      </c>
      <c r="T79" s="27">
        <v>23</v>
      </c>
      <c r="U79" s="27"/>
      <c r="V79" s="30"/>
    </row>
    <row r="80" spans="1:22" x14ac:dyDescent="0.2">
      <c r="A80" s="94">
        <f t="shared" si="19"/>
        <v>72</v>
      </c>
      <c r="B80" s="56" t="s">
        <v>153</v>
      </c>
      <c r="C80" s="29">
        <f t="shared" si="20"/>
        <v>34.462000000000003</v>
      </c>
      <c r="D80" s="27">
        <f>H80+L80+P80+T80</f>
        <v>34.462000000000003</v>
      </c>
      <c r="E80" s="27">
        <f>I80+M80+Q80+U80</f>
        <v>25.736000000000001</v>
      </c>
      <c r="F80" s="28"/>
      <c r="G80" s="29">
        <f>H80+J80</f>
        <v>32.862000000000002</v>
      </c>
      <c r="H80" s="27">
        <v>32.862000000000002</v>
      </c>
      <c r="I80" s="27">
        <v>25</v>
      </c>
      <c r="J80" s="30"/>
      <c r="K80" s="29"/>
      <c r="L80" s="27"/>
      <c r="M80" s="27"/>
      <c r="N80" s="30"/>
      <c r="O80" s="29"/>
      <c r="P80" s="27"/>
      <c r="Q80" s="27"/>
      <c r="R80" s="30"/>
      <c r="S80" s="26">
        <f t="shared" si="12"/>
        <v>1.6</v>
      </c>
      <c r="T80" s="27">
        <v>1.6</v>
      </c>
      <c r="U80" s="27">
        <v>0.73599999999999999</v>
      </c>
      <c r="V80" s="30"/>
    </row>
    <row r="81" spans="1:22" x14ac:dyDescent="0.2">
      <c r="A81" s="94">
        <f t="shared" si="19"/>
        <v>73</v>
      </c>
      <c r="B81" s="25" t="s">
        <v>109</v>
      </c>
      <c r="C81" s="29">
        <f t="shared" ref="C81:E88" si="21">+G81+K81+O81+S81</f>
        <v>778.90199999999993</v>
      </c>
      <c r="D81" s="27">
        <f t="shared" si="21"/>
        <v>778.90199999999993</v>
      </c>
      <c r="E81" s="27">
        <f t="shared" si="21"/>
        <v>465.16399999999999</v>
      </c>
      <c r="F81" s="28"/>
      <c r="G81" s="29">
        <f t="shared" ref="G81:G88" si="22">+H81</f>
        <v>341.57100000000003</v>
      </c>
      <c r="H81" s="27">
        <v>341.57100000000003</v>
      </c>
      <c r="I81" s="27">
        <v>160.738</v>
      </c>
      <c r="J81" s="96"/>
      <c r="K81" s="99"/>
      <c r="L81" s="97"/>
      <c r="M81" s="97"/>
      <c r="N81" s="96"/>
      <c r="O81" s="29">
        <f t="shared" si="11"/>
        <v>405.93099999999998</v>
      </c>
      <c r="P81" s="27">
        <v>405.93099999999998</v>
      </c>
      <c r="Q81" s="27">
        <v>304.42599999999999</v>
      </c>
      <c r="R81" s="96"/>
      <c r="S81" s="26">
        <f>+T81</f>
        <v>31.4</v>
      </c>
      <c r="T81" s="27">
        <v>31.4</v>
      </c>
      <c r="U81" s="27"/>
      <c r="V81" s="30"/>
    </row>
    <row r="82" spans="1:22" x14ac:dyDescent="0.2">
      <c r="A82" s="94">
        <f t="shared" si="19"/>
        <v>74</v>
      </c>
      <c r="B82" s="25" t="s">
        <v>34</v>
      </c>
      <c r="C82" s="29">
        <f t="shared" si="21"/>
        <v>325.79599999999994</v>
      </c>
      <c r="D82" s="27">
        <f t="shared" si="21"/>
        <v>325.79599999999994</v>
      </c>
      <c r="E82" s="27">
        <f t="shared" si="21"/>
        <v>207.63200000000001</v>
      </c>
      <c r="F82" s="28"/>
      <c r="G82" s="29">
        <f>+H82+J82</f>
        <v>16.977</v>
      </c>
      <c r="H82" s="27">
        <v>16.977</v>
      </c>
      <c r="I82" s="27"/>
      <c r="J82" s="30"/>
      <c r="K82" s="29">
        <f>L82+N82</f>
        <v>136.1</v>
      </c>
      <c r="L82" s="27">
        <v>136.1</v>
      </c>
      <c r="M82" s="27">
        <v>82.593000000000004</v>
      </c>
      <c r="N82" s="30"/>
      <c r="O82" s="29">
        <f t="shared" si="11"/>
        <v>165.31899999999999</v>
      </c>
      <c r="P82" s="27">
        <v>165.31899999999999</v>
      </c>
      <c r="Q82" s="27">
        <v>125.039</v>
      </c>
      <c r="R82" s="30"/>
      <c r="S82" s="26">
        <f>+T82</f>
        <v>7.4</v>
      </c>
      <c r="T82" s="27">
        <v>7.4</v>
      </c>
      <c r="U82" s="27"/>
      <c r="V82" s="30"/>
    </row>
    <row r="83" spans="1:22" x14ac:dyDescent="0.2">
      <c r="A83" s="94">
        <v>75</v>
      </c>
      <c r="B83" s="25" t="s">
        <v>110</v>
      </c>
      <c r="C83" s="29">
        <f t="shared" si="21"/>
        <v>406.80399999999997</v>
      </c>
      <c r="D83" s="27">
        <f t="shared" si="21"/>
        <v>406.80399999999997</v>
      </c>
      <c r="E83" s="27">
        <f t="shared" si="21"/>
        <v>294.00099999999998</v>
      </c>
      <c r="F83" s="28"/>
      <c r="G83" s="29">
        <f t="shared" si="22"/>
        <v>352.59899999999999</v>
      </c>
      <c r="H83" s="27">
        <v>352.59899999999999</v>
      </c>
      <c r="I83" s="27">
        <v>261.88499999999999</v>
      </c>
      <c r="J83" s="96"/>
      <c r="K83" s="99"/>
      <c r="L83" s="97"/>
      <c r="M83" s="97"/>
      <c r="N83" s="96"/>
      <c r="O83" s="29">
        <f t="shared" si="11"/>
        <v>25.704999999999998</v>
      </c>
      <c r="P83" s="27">
        <v>25.704999999999998</v>
      </c>
      <c r="Q83" s="27">
        <v>19.7</v>
      </c>
      <c r="R83" s="30"/>
      <c r="S83" s="26">
        <f>+T83+V83</f>
        <v>28.5</v>
      </c>
      <c r="T83" s="27">
        <v>28.5</v>
      </c>
      <c r="U83" s="27">
        <v>12.416</v>
      </c>
      <c r="V83" s="30"/>
    </row>
    <row r="84" spans="1:22" x14ac:dyDescent="0.2">
      <c r="A84" s="94">
        <f t="shared" si="19"/>
        <v>76</v>
      </c>
      <c r="B84" s="25" t="s">
        <v>32</v>
      </c>
      <c r="C84" s="29">
        <f t="shared" si="21"/>
        <v>119.569</v>
      </c>
      <c r="D84" s="27">
        <f t="shared" si="21"/>
        <v>119.569</v>
      </c>
      <c r="E84" s="27">
        <f t="shared" si="21"/>
        <v>86.772000000000006</v>
      </c>
      <c r="F84" s="28"/>
      <c r="G84" s="29">
        <f t="shared" si="22"/>
        <v>94.293999999999997</v>
      </c>
      <c r="H84" s="27">
        <v>94.293999999999997</v>
      </c>
      <c r="I84" s="27">
        <v>71.525000000000006</v>
      </c>
      <c r="J84" s="96"/>
      <c r="K84" s="99"/>
      <c r="L84" s="97"/>
      <c r="M84" s="97"/>
      <c r="N84" s="96"/>
      <c r="O84" s="29">
        <f t="shared" si="11"/>
        <v>13.775</v>
      </c>
      <c r="P84" s="27">
        <v>13.775</v>
      </c>
      <c r="Q84" s="27">
        <v>10.557</v>
      </c>
      <c r="R84" s="30"/>
      <c r="S84" s="26">
        <f t="shared" ref="S84:S89" si="23">T84+V84</f>
        <v>11.5</v>
      </c>
      <c r="T84" s="27">
        <v>11.5</v>
      </c>
      <c r="U84" s="27">
        <v>4.6900000000000004</v>
      </c>
      <c r="V84" s="30"/>
    </row>
    <row r="85" spans="1:22" x14ac:dyDescent="0.2">
      <c r="A85" s="94">
        <f t="shared" si="19"/>
        <v>77</v>
      </c>
      <c r="B85" s="56" t="s">
        <v>23</v>
      </c>
      <c r="C85" s="29">
        <f t="shared" si="21"/>
        <v>86.653000000000006</v>
      </c>
      <c r="D85" s="27">
        <f t="shared" si="21"/>
        <v>86.653000000000006</v>
      </c>
      <c r="E85" s="27">
        <f t="shared" si="21"/>
        <v>47.442</v>
      </c>
      <c r="F85" s="28"/>
      <c r="G85" s="29">
        <f t="shared" si="22"/>
        <v>65.653000000000006</v>
      </c>
      <c r="H85" s="27">
        <v>65.653000000000006</v>
      </c>
      <c r="I85" s="27">
        <v>47.442</v>
      </c>
      <c r="J85" s="96"/>
      <c r="K85" s="99"/>
      <c r="L85" s="97"/>
      <c r="M85" s="97"/>
      <c r="N85" s="96"/>
      <c r="O85" s="29"/>
      <c r="P85" s="27"/>
      <c r="Q85" s="27"/>
      <c r="R85" s="30"/>
      <c r="S85" s="26">
        <f t="shared" si="23"/>
        <v>21</v>
      </c>
      <c r="T85" s="27">
        <v>21</v>
      </c>
      <c r="U85" s="27"/>
      <c r="V85" s="30"/>
    </row>
    <row r="86" spans="1:22" x14ac:dyDescent="0.2">
      <c r="A86" s="94">
        <v>78</v>
      </c>
      <c r="B86" s="56" t="s">
        <v>154</v>
      </c>
      <c r="C86" s="29">
        <f t="shared" si="21"/>
        <v>90.528999999999996</v>
      </c>
      <c r="D86" s="27">
        <f t="shared" si="21"/>
        <v>90.528999999999996</v>
      </c>
      <c r="E86" s="27">
        <f t="shared" si="21"/>
        <v>67.105000000000004</v>
      </c>
      <c r="F86" s="28"/>
      <c r="G86" s="29">
        <f t="shared" si="22"/>
        <v>31.66</v>
      </c>
      <c r="H86" s="27">
        <v>31.66</v>
      </c>
      <c r="I86" s="27">
        <v>22.754000000000001</v>
      </c>
      <c r="J86" s="96"/>
      <c r="K86" s="99"/>
      <c r="L86" s="97"/>
      <c r="M86" s="97"/>
      <c r="N86" s="96"/>
      <c r="O86" s="29">
        <f t="shared" si="11"/>
        <v>57.869</v>
      </c>
      <c r="P86" s="27">
        <v>57.869</v>
      </c>
      <c r="Q86" s="27">
        <v>44.350999999999999</v>
      </c>
      <c r="R86" s="30"/>
      <c r="S86" s="26">
        <f t="shared" si="23"/>
        <v>1</v>
      </c>
      <c r="T86" s="27">
        <v>1</v>
      </c>
      <c r="U86" s="27"/>
      <c r="V86" s="30"/>
    </row>
    <row r="87" spans="1:22" x14ac:dyDescent="0.2">
      <c r="A87" s="94">
        <f t="shared" si="19"/>
        <v>79</v>
      </c>
      <c r="B87" s="25" t="s">
        <v>111</v>
      </c>
      <c r="C87" s="29">
        <f t="shared" si="21"/>
        <v>227.31699999999998</v>
      </c>
      <c r="D87" s="27">
        <f t="shared" si="21"/>
        <v>227.31699999999998</v>
      </c>
      <c r="E87" s="27">
        <f t="shared" si="21"/>
        <v>146.53799999999998</v>
      </c>
      <c r="F87" s="28"/>
      <c r="G87" s="29">
        <f t="shared" si="22"/>
        <v>159.31399999999999</v>
      </c>
      <c r="H87" s="27">
        <v>159.31399999999999</v>
      </c>
      <c r="I87" s="27">
        <v>103.696</v>
      </c>
      <c r="J87" s="96"/>
      <c r="K87" s="99"/>
      <c r="L87" s="97"/>
      <c r="M87" s="97"/>
      <c r="N87" s="96"/>
      <c r="O87" s="29">
        <f t="shared" si="11"/>
        <v>56.302999999999997</v>
      </c>
      <c r="P87" s="27">
        <v>56.302999999999997</v>
      </c>
      <c r="Q87" s="27">
        <v>41.646000000000001</v>
      </c>
      <c r="R87" s="30"/>
      <c r="S87" s="26">
        <f t="shared" si="23"/>
        <v>11.7</v>
      </c>
      <c r="T87" s="27">
        <v>11.7</v>
      </c>
      <c r="U87" s="27">
        <v>1.196</v>
      </c>
      <c r="V87" s="30"/>
    </row>
    <row r="88" spans="1:22" x14ac:dyDescent="0.2">
      <c r="A88" s="94">
        <v>80</v>
      </c>
      <c r="B88" s="25" t="s">
        <v>155</v>
      </c>
      <c r="C88" s="37">
        <f t="shared" si="21"/>
        <v>67.899000000000001</v>
      </c>
      <c r="D88" s="27">
        <f t="shared" si="21"/>
        <v>67.899000000000001</v>
      </c>
      <c r="E88" s="26">
        <f t="shared" si="21"/>
        <v>43.929000000000002</v>
      </c>
      <c r="F88" s="28"/>
      <c r="G88" s="29">
        <f t="shared" si="22"/>
        <v>40.21</v>
      </c>
      <c r="H88" s="27">
        <v>40.21</v>
      </c>
      <c r="I88" s="27">
        <v>25.751000000000001</v>
      </c>
      <c r="J88" s="96"/>
      <c r="K88" s="99"/>
      <c r="L88" s="97"/>
      <c r="M88" s="97"/>
      <c r="N88" s="96"/>
      <c r="O88" s="29">
        <f t="shared" si="11"/>
        <v>24.588999999999999</v>
      </c>
      <c r="P88" s="27">
        <v>24.588999999999999</v>
      </c>
      <c r="Q88" s="27">
        <v>18.178000000000001</v>
      </c>
      <c r="R88" s="30"/>
      <c r="S88" s="26">
        <f t="shared" si="23"/>
        <v>3.1</v>
      </c>
      <c r="T88" s="27">
        <v>3.1</v>
      </c>
      <c r="U88" s="27"/>
      <c r="V88" s="30"/>
    </row>
    <row r="89" spans="1:22" x14ac:dyDescent="0.2">
      <c r="A89" s="94">
        <v>81</v>
      </c>
      <c r="B89" s="56" t="s">
        <v>5</v>
      </c>
      <c r="C89" s="29">
        <f t="shared" si="20"/>
        <v>14.457000000000001</v>
      </c>
      <c r="D89" s="27">
        <f t="shared" si="20"/>
        <v>14.457000000000001</v>
      </c>
      <c r="E89" s="27">
        <f t="shared" si="20"/>
        <v>11.08</v>
      </c>
      <c r="F89" s="28">
        <f>+J89+N89+R89+V89</f>
        <v>0</v>
      </c>
      <c r="G89" s="29">
        <f t="shared" ref="G89:G171" si="24">H89+J89</f>
        <v>0</v>
      </c>
      <c r="H89" s="27"/>
      <c r="I89" s="27"/>
      <c r="J89" s="30"/>
      <c r="K89" s="99"/>
      <c r="L89" s="97"/>
      <c r="M89" s="97"/>
      <c r="N89" s="96"/>
      <c r="O89" s="29">
        <f t="shared" si="11"/>
        <v>14.457000000000001</v>
      </c>
      <c r="P89" s="27">
        <v>14.457000000000001</v>
      </c>
      <c r="Q89" s="27">
        <v>11.08</v>
      </c>
      <c r="R89" s="30"/>
      <c r="S89" s="26">
        <f t="shared" si="23"/>
        <v>0</v>
      </c>
      <c r="T89" s="27"/>
      <c r="U89" s="27"/>
      <c r="V89" s="30"/>
    </row>
    <row r="90" spans="1:22" x14ac:dyDescent="0.2">
      <c r="A90" s="94">
        <v>82</v>
      </c>
      <c r="B90" s="41" t="s">
        <v>156</v>
      </c>
      <c r="C90" s="20">
        <f t="shared" si="20"/>
        <v>0</v>
      </c>
      <c r="D90" s="23">
        <f t="shared" si="20"/>
        <v>0</v>
      </c>
      <c r="E90" s="23"/>
      <c r="F90" s="28"/>
      <c r="G90" s="20">
        <f t="shared" si="24"/>
        <v>0</v>
      </c>
      <c r="H90" s="23"/>
      <c r="I90" s="27"/>
      <c r="J90" s="30"/>
      <c r="K90" s="99"/>
      <c r="L90" s="97"/>
      <c r="M90" s="97"/>
      <c r="N90" s="96"/>
      <c r="O90" s="29"/>
      <c r="P90" s="27"/>
      <c r="Q90" s="27"/>
      <c r="R90" s="30"/>
      <c r="S90" s="26"/>
      <c r="T90" s="27"/>
      <c r="U90" s="27"/>
      <c r="V90" s="30"/>
    </row>
    <row r="91" spans="1:22" x14ac:dyDescent="0.2">
      <c r="A91" s="94">
        <v>83</v>
      </c>
      <c r="B91" s="25" t="s">
        <v>7</v>
      </c>
      <c r="C91" s="29">
        <f t="shared" si="20"/>
        <v>0</v>
      </c>
      <c r="D91" s="27">
        <f t="shared" si="20"/>
        <v>0</v>
      </c>
      <c r="E91" s="27">
        <f t="shared" si="20"/>
        <v>0</v>
      </c>
      <c r="F91" s="28"/>
      <c r="G91" s="29">
        <f t="shared" si="24"/>
        <v>0</v>
      </c>
      <c r="H91" s="27"/>
      <c r="I91" s="27"/>
      <c r="J91" s="32"/>
      <c r="K91" s="99"/>
      <c r="L91" s="97"/>
      <c r="M91" s="97"/>
      <c r="N91" s="96"/>
      <c r="O91" s="29"/>
      <c r="P91" s="27"/>
      <c r="Q91" s="27"/>
      <c r="R91" s="30"/>
      <c r="S91" s="26"/>
      <c r="T91" s="27"/>
      <c r="U91" s="27"/>
      <c r="V91" s="30"/>
    </row>
    <row r="92" spans="1:22" x14ac:dyDescent="0.2">
      <c r="A92" s="94">
        <v>84</v>
      </c>
      <c r="B92" s="25" t="s">
        <v>8</v>
      </c>
      <c r="C92" s="29">
        <f t="shared" si="20"/>
        <v>0</v>
      </c>
      <c r="D92" s="27">
        <f t="shared" si="20"/>
        <v>0</v>
      </c>
      <c r="E92" s="27">
        <f t="shared" si="20"/>
        <v>0</v>
      </c>
      <c r="F92" s="28"/>
      <c r="G92" s="29">
        <f t="shared" si="24"/>
        <v>0</v>
      </c>
      <c r="H92" s="27"/>
      <c r="I92" s="27"/>
      <c r="J92" s="32"/>
      <c r="K92" s="99"/>
      <c r="L92" s="97"/>
      <c r="M92" s="97"/>
      <c r="N92" s="96"/>
      <c r="O92" s="29"/>
      <c r="P92" s="27"/>
      <c r="Q92" s="27"/>
      <c r="R92" s="30"/>
      <c r="S92" s="26"/>
      <c r="T92" s="27"/>
      <c r="U92" s="27"/>
      <c r="V92" s="30"/>
    </row>
    <row r="93" spans="1:22" x14ac:dyDescent="0.2">
      <c r="A93" s="94">
        <v>85</v>
      </c>
      <c r="B93" s="25" t="s">
        <v>9</v>
      </c>
      <c r="C93" s="29">
        <f t="shared" si="20"/>
        <v>0</v>
      </c>
      <c r="D93" s="27">
        <f t="shared" si="20"/>
        <v>0</v>
      </c>
      <c r="E93" s="27">
        <f t="shared" si="20"/>
        <v>0</v>
      </c>
      <c r="F93" s="28"/>
      <c r="G93" s="29">
        <f t="shared" si="24"/>
        <v>0</v>
      </c>
      <c r="H93" s="27"/>
      <c r="I93" s="27"/>
      <c r="J93" s="30"/>
      <c r="K93" s="99"/>
      <c r="L93" s="97"/>
      <c r="M93" s="97"/>
      <c r="N93" s="96"/>
      <c r="O93" s="29"/>
      <c r="P93" s="27"/>
      <c r="Q93" s="27"/>
      <c r="R93" s="30"/>
      <c r="S93" s="103"/>
      <c r="T93" s="23"/>
      <c r="U93" s="23"/>
      <c r="V93" s="32"/>
    </row>
    <row r="94" spans="1:22" x14ac:dyDescent="0.2">
      <c r="A94" s="94">
        <f t="shared" si="19"/>
        <v>86</v>
      </c>
      <c r="B94" s="25" t="s">
        <v>10</v>
      </c>
      <c r="C94" s="29">
        <f t="shared" si="20"/>
        <v>0</v>
      </c>
      <c r="D94" s="27">
        <f t="shared" si="20"/>
        <v>0</v>
      </c>
      <c r="E94" s="27">
        <f t="shared" si="20"/>
        <v>0</v>
      </c>
      <c r="F94" s="28"/>
      <c r="G94" s="29">
        <f t="shared" si="24"/>
        <v>0</v>
      </c>
      <c r="H94" s="27"/>
      <c r="I94" s="27"/>
      <c r="J94" s="32"/>
      <c r="K94" s="99"/>
      <c r="L94" s="97"/>
      <c r="M94" s="97"/>
      <c r="N94" s="96"/>
      <c r="O94" s="29"/>
      <c r="P94" s="27"/>
      <c r="Q94" s="27"/>
      <c r="R94" s="30"/>
      <c r="S94" s="103"/>
      <c r="T94" s="23"/>
      <c r="U94" s="23"/>
      <c r="V94" s="32"/>
    </row>
    <row r="95" spans="1:22" x14ac:dyDescent="0.2">
      <c r="A95" s="94">
        <f t="shared" si="19"/>
        <v>87</v>
      </c>
      <c r="B95" s="25" t="s">
        <v>11</v>
      </c>
      <c r="C95" s="29">
        <f t="shared" si="20"/>
        <v>0</v>
      </c>
      <c r="D95" s="27">
        <f t="shared" si="20"/>
        <v>0</v>
      </c>
      <c r="E95" s="27">
        <f t="shared" si="20"/>
        <v>0</v>
      </c>
      <c r="F95" s="28"/>
      <c r="G95" s="29">
        <f t="shared" si="24"/>
        <v>0</v>
      </c>
      <c r="H95" s="27"/>
      <c r="I95" s="27"/>
      <c r="J95" s="32"/>
      <c r="K95" s="99"/>
      <c r="L95" s="97"/>
      <c r="M95" s="97"/>
      <c r="N95" s="96"/>
      <c r="O95" s="29"/>
      <c r="P95" s="27"/>
      <c r="Q95" s="27"/>
      <c r="R95" s="30"/>
      <c r="S95" s="103"/>
      <c r="T95" s="23"/>
      <c r="U95" s="23"/>
      <c r="V95" s="32"/>
    </row>
    <row r="96" spans="1:22" x14ac:dyDescent="0.2">
      <c r="A96" s="94">
        <f t="shared" si="19"/>
        <v>88</v>
      </c>
      <c r="B96" s="25" t="s">
        <v>12</v>
      </c>
      <c r="C96" s="29">
        <f t="shared" si="20"/>
        <v>0</v>
      </c>
      <c r="D96" s="27">
        <f t="shared" si="20"/>
        <v>0</v>
      </c>
      <c r="E96" s="27">
        <f t="shared" si="20"/>
        <v>0</v>
      </c>
      <c r="F96" s="28"/>
      <c r="G96" s="29">
        <f t="shared" si="24"/>
        <v>0</v>
      </c>
      <c r="H96" s="27"/>
      <c r="I96" s="27"/>
      <c r="J96" s="32"/>
      <c r="K96" s="99"/>
      <c r="L96" s="97"/>
      <c r="M96" s="97"/>
      <c r="N96" s="96"/>
      <c r="O96" s="29"/>
      <c r="P96" s="27"/>
      <c r="Q96" s="27"/>
      <c r="R96" s="30"/>
      <c r="S96" s="103"/>
      <c r="T96" s="23"/>
      <c r="U96" s="23"/>
      <c r="V96" s="32"/>
    </row>
    <row r="97" spans="1:22" x14ac:dyDescent="0.2">
      <c r="A97" s="94">
        <v>89</v>
      </c>
      <c r="B97" s="25" t="s">
        <v>14</v>
      </c>
      <c r="C97" s="29">
        <f>G97+K97+O97+S97</f>
        <v>0</v>
      </c>
      <c r="D97" s="27">
        <f t="shared" si="20"/>
        <v>0</v>
      </c>
      <c r="E97" s="27"/>
      <c r="F97" s="28"/>
      <c r="G97" s="29">
        <f>H97+J97</f>
        <v>0</v>
      </c>
      <c r="H97" s="27"/>
      <c r="I97" s="27"/>
      <c r="J97" s="32"/>
      <c r="K97" s="99"/>
      <c r="L97" s="97"/>
      <c r="M97" s="97"/>
      <c r="N97" s="96"/>
      <c r="O97" s="29"/>
      <c r="P97" s="27"/>
      <c r="Q97" s="27"/>
      <c r="R97" s="30"/>
      <c r="S97" s="103"/>
      <c r="T97" s="23"/>
      <c r="U97" s="23"/>
      <c r="V97" s="32"/>
    </row>
    <row r="98" spans="1:22" ht="13.5" thickBot="1" x14ac:dyDescent="0.25">
      <c r="A98" s="123">
        <f t="shared" si="19"/>
        <v>90</v>
      </c>
      <c r="B98" s="44" t="s">
        <v>28</v>
      </c>
      <c r="C98" s="48">
        <f>G98+K98+O98+S98</f>
        <v>0</v>
      </c>
      <c r="D98" s="46">
        <f t="shared" si="20"/>
        <v>0</v>
      </c>
      <c r="E98" s="46"/>
      <c r="F98" s="47"/>
      <c r="G98" s="48">
        <f>H98+J98</f>
        <v>0</v>
      </c>
      <c r="H98" s="46"/>
      <c r="I98" s="46"/>
      <c r="J98" s="53"/>
      <c r="K98" s="124"/>
      <c r="L98" s="125"/>
      <c r="M98" s="125"/>
      <c r="N98" s="126"/>
      <c r="O98" s="59"/>
      <c r="P98" s="58"/>
      <c r="Q98" s="58"/>
      <c r="R98" s="61"/>
      <c r="S98" s="127"/>
      <c r="T98" s="128"/>
      <c r="U98" s="128"/>
      <c r="V98" s="60"/>
    </row>
    <row r="99" spans="1:22" ht="45.75" thickBot="1" x14ac:dyDescent="0.3">
      <c r="A99" s="74">
        <f t="shared" si="19"/>
        <v>91</v>
      </c>
      <c r="B99" s="75" t="s">
        <v>157</v>
      </c>
      <c r="C99" s="129">
        <f>G99+K99+O99+S99</f>
        <v>65.314999999999998</v>
      </c>
      <c r="D99" s="130">
        <f t="shared" si="20"/>
        <v>65.314999999999998</v>
      </c>
      <c r="E99" s="63">
        <f t="shared" si="20"/>
        <v>37.926000000000002</v>
      </c>
      <c r="F99" s="68">
        <f t="shared" si="20"/>
        <v>0</v>
      </c>
      <c r="G99" s="63">
        <f>G100+G111+G114+G117+G118+SUM(G122:G133)+G135+G138+G139</f>
        <v>60.914999999999999</v>
      </c>
      <c r="H99" s="63">
        <f>H100+H111+H114+H117+H118+SUM(H122:H133)+H135+H138+H139</f>
        <v>60.914999999999999</v>
      </c>
      <c r="I99" s="63">
        <f>I100+I111+I114+SUM(I117:I133)+I135+I138+I139</f>
        <v>37.926000000000002</v>
      </c>
      <c r="J99" s="63"/>
      <c r="K99" s="131"/>
      <c r="L99" s="132"/>
      <c r="M99" s="132"/>
      <c r="N99" s="110"/>
      <c r="O99" s="131"/>
      <c r="P99" s="132"/>
      <c r="Q99" s="132"/>
      <c r="R99" s="110"/>
      <c r="S99" s="69">
        <f>S100+SUM(S111:S133)+S135+S138+S139</f>
        <v>4.4000000000000004</v>
      </c>
      <c r="T99" s="130">
        <f>SUM(T111:T139)</f>
        <v>4.4000000000000004</v>
      </c>
      <c r="U99" s="63">
        <f>SUM(U111:U138)</f>
        <v>0</v>
      </c>
      <c r="V99" s="68">
        <f>SUM(V111:V138)</f>
        <v>0</v>
      </c>
    </row>
    <row r="100" spans="1:22" ht="25.5" x14ac:dyDescent="0.2">
      <c r="A100" s="79">
        <f t="shared" si="19"/>
        <v>92</v>
      </c>
      <c r="B100" s="133" t="s">
        <v>158</v>
      </c>
      <c r="C100" s="91">
        <f t="shared" si="20"/>
        <v>0</v>
      </c>
      <c r="D100" s="86">
        <f t="shared" si="20"/>
        <v>0</v>
      </c>
      <c r="E100" s="86"/>
      <c r="F100" s="90"/>
      <c r="G100" s="134">
        <f>SUM(G101:G110)-G104-G105</f>
        <v>0</v>
      </c>
      <c r="H100" s="114">
        <f>SUM(H101:H110)-H104-H105</f>
        <v>0</v>
      </c>
      <c r="I100" s="114"/>
      <c r="J100" s="115"/>
      <c r="K100" s="135"/>
      <c r="L100" s="120"/>
      <c r="M100" s="120"/>
      <c r="N100" s="116"/>
      <c r="O100" s="135"/>
      <c r="P100" s="120"/>
      <c r="Q100" s="120"/>
      <c r="R100" s="116"/>
      <c r="S100" s="135"/>
      <c r="T100" s="120"/>
      <c r="U100" s="120"/>
      <c r="V100" s="116"/>
    </row>
    <row r="101" spans="1:22" x14ac:dyDescent="0.2">
      <c r="A101" s="94">
        <f t="shared" si="19"/>
        <v>93</v>
      </c>
      <c r="B101" s="42" t="s">
        <v>159</v>
      </c>
      <c r="C101" s="20">
        <f t="shared" si="20"/>
        <v>0</v>
      </c>
      <c r="D101" s="97">
        <f t="shared" si="20"/>
        <v>0</v>
      </c>
      <c r="E101" s="97"/>
      <c r="F101" s="98"/>
      <c r="G101" s="99">
        <f t="shared" si="24"/>
        <v>0</v>
      </c>
      <c r="H101" s="97"/>
      <c r="I101" s="97"/>
      <c r="J101" s="96"/>
      <c r="K101" s="99"/>
      <c r="L101" s="97"/>
      <c r="M101" s="97"/>
      <c r="N101" s="96"/>
      <c r="O101" s="99"/>
      <c r="P101" s="97"/>
      <c r="Q101" s="97"/>
      <c r="R101" s="96"/>
      <c r="S101" s="99"/>
      <c r="T101" s="97"/>
      <c r="U101" s="97"/>
      <c r="V101" s="96"/>
    </row>
    <row r="102" spans="1:22" x14ac:dyDescent="0.2">
      <c r="A102" s="94">
        <f t="shared" si="19"/>
        <v>94</v>
      </c>
      <c r="B102" s="42" t="s">
        <v>160</v>
      </c>
      <c r="C102" s="20">
        <f t="shared" si="20"/>
        <v>0</v>
      </c>
      <c r="D102" s="97">
        <f t="shared" si="20"/>
        <v>0</v>
      </c>
      <c r="E102" s="97"/>
      <c r="F102" s="98"/>
      <c r="G102" s="99">
        <f t="shared" si="24"/>
        <v>0</v>
      </c>
      <c r="H102" s="97"/>
      <c r="I102" s="97"/>
      <c r="J102" s="96"/>
      <c r="K102" s="99"/>
      <c r="L102" s="97"/>
      <c r="M102" s="97"/>
      <c r="N102" s="96"/>
      <c r="O102" s="99"/>
      <c r="P102" s="97"/>
      <c r="Q102" s="97"/>
      <c r="R102" s="96"/>
      <c r="S102" s="99"/>
      <c r="T102" s="97"/>
      <c r="U102" s="97"/>
      <c r="V102" s="96"/>
    </row>
    <row r="103" spans="1:22" x14ac:dyDescent="0.2">
      <c r="A103" s="94">
        <v>95</v>
      </c>
      <c r="B103" s="122" t="s">
        <v>161</v>
      </c>
      <c r="C103" s="20">
        <f t="shared" si="20"/>
        <v>0</v>
      </c>
      <c r="D103" s="97">
        <f t="shared" si="20"/>
        <v>0</v>
      </c>
      <c r="E103" s="97"/>
      <c r="F103" s="98"/>
      <c r="G103" s="99">
        <f t="shared" si="24"/>
        <v>0</v>
      </c>
      <c r="H103" s="97"/>
      <c r="I103" s="97"/>
      <c r="J103" s="96"/>
      <c r="K103" s="99"/>
      <c r="L103" s="97"/>
      <c r="M103" s="97"/>
      <c r="N103" s="96"/>
      <c r="O103" s="99"/>
      <c r="P103" s="97"/>
      <c r="Q103" s="97"/>
      <c r="R103" s="96"/>
      <c r="S103" s="99"/>
      <c r="T103" s="97"/>
      <c r="U103" s="97"/>
      <c r="V103" s="96"/>
    </row>
    <row r="104" spans="1:22" x14ac:dyDescent="0.2">
      <c r="A104" s="94">
        <f t="shared" si="19"/>
        <v>96</v>
      </c>
      <c r="B104" s="122" t="s">
        <v>162</v>
      </c>
      <c r="C104" s="20">
        <f t="shared" si="20"/>
        <v>0</v>
      </c>
      <c r="D104" s="97">
        <f t="shared" si="20"/>
        <v>0</v>
      </c>
      <c r="E104" s="97"/>
      <c r="F104" s="98"/>
      <c r="G104" s="99">
        <f t="shared" si="24"/>
        <v>0</v>
      </c>
      <c r="H104" s="97"/>
      <c r="I104" s="97"/>
      <c r="J104" s="96"/>
      <c r="K104" s="99"/>
      <c r="L104" s="97"/>
      <c r="M104" s="97"/>
      <c r="N104" s="96"/>
      <c r="O104" s="99"/>
      <c r="P104" s="97"/>
      <c r="Q104" s="97"/>
      <c r="R104" s="96"/>
      <c r="S104" s="99"/>
      <c r="T104" s="97"/>
      <c r="U104" s="97"/>
      <c r="V104" s="96"/>
    </row>
    <row r="105" spans="1:22" x14ac:dyDescent="0.2">
      <c r="A105" s="94">
        <v>97</v>
      </c>
      <c r="B105" s="122" t="s">
        <v>163</v>
      </c>
      <c r="C105" s="20">
        <f t="shared" si="20"/>
        <v>0</v>
      </c>
      <c r="D105" s="97">
        <f t="shared" si="20"/>
        <v>0</v>
      </c>
      <c r="E105" s="97"/>
      <c r="F105" s="98"/>
      <c r="G105" s="99">
        <f t="shared" si="24"/>
        <v>0</v>
      </c>
      <c r="H105" s="97"/>
      <c r="I105" s="97"/>
      <c r="J105" s="96"/>
      <c r="K105" s="99"/>
      <c r="L105" s="97"/>
      <c r="M105" s="97"/>
      <c r="N105" s="96"/>
      <c r="O105" s="99"/>
      <c r="P105" s="97"/>
      <c r="Q105" s="97"/>
      <c r="R105" s="96"/>
      <c r="S105" s="99"/>
      <c r="T105" s="97"/>
      <c r="U105" s="97"/>
      <c r="V105" s="96"/>
    </row>
    <row r="106" spans="1:22" x14ac:dyDescent="0.2">
      <c r="A106" s="94">
        <v>98</v>
      </c>
      <c r="B106" s="42" t="s">
        <v>164</v>
      </c>
      <c r="C106" s="20">
        <f t="shared" si="20"/>
        <v>0</v>
      </c>
      <c r="D106" s="97">
        <f t="shared" si="20"/>
        <v>0</v>
      </c>
      <c r="E106" s="97"/>
      <c r="F106" s="98"/>
      <c r="G106" s="99">
        <f t="shared" si="24"/>
        <v>0</v>
      </c>
      <c r="H106" s="97"/>
      <c r="I106" s="97"/>
      <c r="J106" s="96"/>
      <c r="K106" s="99"/>
      <c r="L106" s="97"/>
      <c r="M106" s="97"/>
      <c r="N106" s="96"/>
      <c r="O106" s="99"/>
      <c r="P106" s="97"/>
      <c r="Q106" s="97"/>
      <c r="R106" s="96"/>
      <c r="S106" s="99"/>
      <c r="T106" s="97"/>
      <c r="U106" s="97"/>
      <c r="V106" s="96"/>
    </row>
    <row r="107" spans="1:22" x14ac:dyDescent="0.2">
      <c r="A107" s="94">
        <v>99</v>
      </c>
      <c r="B107" s="42" t="s">
        <v>165</v>
      </c>
      <c r="C107" s="20">
        <f t="shared" si="20"/>
        <v>0</v>
      </c>
      <c r="D107" s="97">
        <f t="shared" si="20"/>
        <v>0</v>
      </c>
      <c r="E107" s="97"/>
      <c r="F107" s="98"/>
      <c r="G107" s="99">
        <f t="shared" si="24"/>
        <v>0</v>
      </c>
      <c r="H107" s="97"/>
      <c r="I107" s="97"/>
      <c r="J107" s="96"/>
      <c r="K107" s="99"/>
      <c r="L107" s="97"/>
      <c r="M107" s="97"/>
      <c r="N107" s="96"/>
      <c r="O107" s="99"/>
      <c r="P107" s="97"/>
      <c r="Q107" s="97"/>
      <c r="R107" s="96"/>
      <c r="S107" s="99"/>
      <c r="T107" s="97"/>
      <c r="U107" s="97"/>
      <c r="V107" s="96"/>
    </row>
    <row r="108" spans="1:22" x14ac:dyDescent="0.2">
      <c r="A108" s="94">
        <v>100</v>
      </c>
      <c r="B108" s="42" t="s">
        <v>166</v>
      </c>
      <c r="C108" s="20">
        <f t="shared" si="20"/>
        <v>0</v>
      </c>
      <c r="D108" s="97">
        <f t="shared" si="20"/>
        <v>0</v>
      </c>
      <c r="E108" s="97"/>
      <c r="F108" s="98"/>
      <c r="G108" s="99">
        <f t="shared" si="24"/>
        <v>0</v>
      </c>
      <c r="H108" s="97"/>
      <c r="I108" s="97"/>
      <c r="J108" s="96"/>
      <c r="K108" s="99"/>
      <c r="L108" s="97"/>
      <c r="M108" s="97"/>
      <c r="N108" s="96"/>
      <c r="O108" s="99"/>
      <c r="P108" s="97"/>
      <c r="Q108" s="97"/>
      <c r="R108" s="96"/>
      <c r="S108" s="99"/>
      <c r="T108" s="97"/>
      <c r="U108" s="97"/>
      <c r="V108" s="96"/>
    </row>
    <row r="109" spans="1:22" x14ac:dyDescent="0.2">
      <c r="A109" s="94">
        <v>101</v>
      </c>
      <c r="B109" s="42" t="s">
        <v>167</v>
      </c>
      <c r="C109" s="20">
        <f t="shared" si="20"/>
        <v>0</v>
      </c>
      <c r="D109" s="97">
        <f t="shared" si="20"/>
        <v>0</v>
      </c>
      <c r="E109" s="97"/>
      <c r="F109" s="98"/>
      <c r="G109" s="99">
        <f t="shared" si="24"/>
        <v>0</v>
      </c>
      <c r="H109" s="97"/>
      <c r="I109" s="97"/>
      <c r="J109" s="96"/>
      <c r="K109" s="99"/>
      <c r="L109" s="97"/>
      <c r="M109" s="97"/>
      <c r="N109" s="96"/>
      <c r="O109" s="99"/>
      <c r="P109" s="97"/>
      <c r="Q109" s="97"/>
      <c r="R109" s="96"/>
      <c r="S109" s="99"/>
      <c r="T109" s="97"/>
      <c r="U109" s="97"/>
      <c r="V109" s="96"/>
    </row>
    <row r="110" spans="1:22" x14ac:dyDescent="0.2">
      <c r="A110" s="94">
        <v>102</v>
      </c>
      <c r="B110" s="42" t="s">
        <v>168</v>
      </c>
      <c r="C110" s="20">
        <f t="shared" si="20"/>
        <v>0</v>
      </c>
      <c r="D110" s="97">
        <f t="shared" si="20"/>
        <v>0</v>
      </c>
      <c r="E110" s="97"/>
      <c r="F110" s="98"/>
      <c r="G110" s="99">
        <f t="shared" si="24"/>
        <v>0</v>
      </c>
      <c r="H110" s="97"/>
      <c r="I110" s="97"/>
      <c r="J110" s="96"/>
      <c r="K110" s="99"/>
      <c r="L110" s="97"/>
      <c r="M110" s="97"/>
      <c r="N110" s="96"/>
      <c r="O110" s="99"/>
      <c r="P110" s="97"/>
      <c r="Q110" s="97"/>
      <c r="R110" s="96"/>
      <c r="S110" s="99"/>
      <c r="T110" s="97"/>
      <c r="U110" s="97"/>
      <c r="V110" s="96"/>
    </row>
    <row r="111" spans="1:22" x14ac:dyDescent="0.2">
      <c r="A111" s="94">
        <v>103</v>
      </c>
      <c r="B111" s="25" t="s">
        <v>3</v>
      </c>
      <c r="C111" s="40">
        <f t="shared" si="20"/>
        <v>0</v>
      </c>
      <c r="D111" s="136">
        <f t="shared" si="20"/>
        <v>0</v>
      </c>
      <c r="E111" s="27">
        <f t="shared" si="20"/>
        <v>0</v>
      </c>
      <c r="F111" s="28">
        <f t="shared" si="20"/>
        <v>0</v>
      </c>
      <c r="G111" s="29">
        <f t="shared" si="24"/>
        <v>0</v>
      </c>
      <c r="H111" s="27"/>
      <c r="I111" s="27"/>
      <c r="J111" s="30"/>
      <c r="K111" s="99"/>
      <c r="L111" s="97"/>
      <c r="M111" s="97"/>
      <c r="N111" s="96"/>
      <c r="O111" s="99"/>
      <c r="P111" s="97"/>
      <c r="Q111" s="97"/>
      <c r="R111" s="96"/>
      <c r="S111" s="40">
        <f>T111+V111</f>
        <v>0</v>
      </c>
      <c r="T111" s="136"/>
      <c r="U111" s="27"/>
      <c r="V111" s="30"/>
    </row>
    <row r="112" spans="1:22" x14ac:dyDescent="0.2">
      <c r="A112" s="94">
        <v>104</v>
      </c>
      <c r="B112" s="42" t="s">
        <v>169</v>
      </c>
      <c r="C112" s="137">
        <f t="shared" si="20"/>
        <v>0</v>
      </c>
      <c r="D112" s="138">
        <f t="shared" si="20"/>
        <v>0</v>
      </c>
      <c r="E112" s="23"/>
      <c r="F112" s="31"/>
      <c r="G112" s="20">
        <f t="shared" si="24"/>
        <v>0</v>
      </c>
      <c r="H112" s="23"/>
      <c r="I112" s="27"/>
      <c r="J112" s="30"/>
      <c r="K112" s="99"/>
      <c r="L112" s="97"/>
      <c r="M112" s="97"/>
      <c r="N112" s="96"/>
      <c r="O112" s="99"/>
      <c r="P112" s="97"/>
      <c r="Q112" s="97"/>
      <c r="R112" s="96"/>
      <c r="S112" s="40"/>
      <c r="T112" s="136"/>
      <c r="U112" s="27"/>
      <c r="V112" s="30"/>
    </row>
    <row r="113" spans="1:22" x14ac:dyDescent="0.2">
      <c r="A113" s="94">
        <v>105</v>
      </c>
      <c r="B113" s="42" t="s">
        <v>170</v>
      </c>
      <c r="C113" s="137">
        <f t="shared" si="20"/>
        <v>0</v>
      </c>
      <c r="D113" s="138">
        <f t="shared" si="20"/>
        <v>0</v>
      </c>
      <c r="E113" s="23"/>
      <c r="F113" s="31"/>
      <c r="G113" s="20">
        <f t="shared" si="24"/>
        <v>0</v>
      </c>
      <c r="H113" s="23"/>
      <c r="I113" s="27"/>
      <c r="J113" s="30"/>
      <c r="K113" s="99"/>
      <c r="L113" s="97"/>
      <c r="M113" s="97"/>
      <c r="N113" s="96"/>
      <c r="O113" s="99"/>
      <c r="P113" s="97"/>
      <c r="Q113" s="97"/>
      <c r="R113" s="96"/>
      <c r="S113" s="40"/>
      <c r="T113" s="136"/>
      <c r="U113" s="27"/>
      <c r="V113" s="30"/>
    </row>
    <row r="114" spans="1:22" x14ac:dyDescent="0.2">
      <c r="A114" s="94">
        <v>106</v>
      </c>
      <c r="B114" s="25" t="s">
        <v>4</v>
      </c>
      <c r="C114" s="40">
        <f t="shared" si="20"/>
        <v>0</v>
      </c>
      <c r="D114" s="136">
        <f t="shared" si="20"/>
        <v>0</v>
      </c>
      <c r="E114" s="27">
        <f t="shared" si="20"/>
        <v>0</v>
      </c>
      <c r="F114" s="28">
        <f t="shared" si="20"/>
        <v>0</v>
      </c>
      <c r="G114" s="29">
        <f t="shared" si="24"/>
        <v>0</v>
      </c>
      <c r="H114" s="27"/>
      <c r="I114" s="27"/>
      <c r="J114" s="96"/>
      <c r="K114" s="99"/>
      <c r="L114" s="97"/>
      <c r="M114" s="97"/>
      <c r="N114" s="96"/>
      <c r="O114" s="99"/>
      <c r="P114" s="97"/>
      <c r="Q114" s="97"/>
      <c r="R114" s="96"/>
      <c r="S114" s="40">
        <f>T114+V114</f>
        <v>0</v>
      </c>
      <c r="T114" s="136"/>
      <c r="U114" s="27"/>
      <c r="V114" s="30"/>
    </row>
    <row r="115" spans="1:22" x14ac:dyDescent="0.2">
      <c r="A115" s="94">
        <v>107</v>
      </c>
      <c r="B115" s="139" t="s">
        <v>90</v>
      </c>
      <c r="C115" s="20">
        <f t="shared" si="20"/>
        <v>0</v>
      </c>
      <c r="D115" s="23">
        <f t="shared" si="20"/>
        <v>0</v>
      </c>
      <c r="E115" s="23"/>
      <c r="F115" s="31"/>
      <c r="G115" s="20">
        <f t="shared" si="24"/>
        <v>0</v>
      </c>
      <c r="H115" s="23"/>
      <c r="I115" s="27"/>
      <c r="J115" s="96"/>
      <c r="K115" s="99"/>
      <c r="L115" s="97"/>
      <c r="M115" s="97"/>
      <c r="N115" s="96"/>
      <c r="O115" s="99"/>
      <c r="P115" s="97"/>
      <c r="Q115" s="97"/>
      <c r="R115" s="96"/>
      <c r="S115" s="29"/>
      <c r="T115" s="27"/>
      <c r="U115" s="27"/>
      <c r="V115" s="30"/>
    </row>
    <row r="116" spans="1:22" x14ac:dyDescent="0.2">
      <c r="A116" s="94">
        <v>108</v>
      </c>
      <c r="B116" s="139" t="s">
        <v>91</v>
      </c>
      <c r="C116" s="20">
        <f t="shared" si="20"/>
        <v>0</v>
      </c>
      <c r="D116" s="23">
        <f t="shared" si="20"/>
        <v>0</v>
      </c>
      <c r="E116" s="23"/>
      <c r="F116" s="31"/>
      <c r="G116" s="20">
        <f t="shared" si="24"/>
        <v>0</v>
      </c>
      <c r="H116" s="23"/>
      <c r="I116" s="27"/>
      <c r="J116" s="96"/>
      <c r="K116" s="99"/>
      <c r="L116" s="97"/>
      <c r="M116" s="97"/>
      <c r="N116" s="96"/>
      <c r="O116" s="99"/>
      <c r="P116" s="97"/>
      <c r="Q116" s="97"/>
      <c r="R116" s="96"/>
      <c r="S116" s="29"/>
      <c r="T116" s="27"/>
      <c r="U116" s="27"/>
      <c r="V116" s="30"/>
    </row>
    <row r="117" spans="1:22" x14ac:dyDescent="0.2">
      <c r="A117" s="94">
        <v>109</v>
      </c>
      <c r="B117" s="25" t="s">
        <v>171</v>
      </c>
      <c r="C117" s="29">
        <f t="shared" si="20"/>
        <v>0</v>
      </c>
      <c r="D117" s="27">
        <f t="shared" si="20"/>
        <v>0</v>
      </c>
      <c r="E117" s="27">
        <f t="shared" si="20"/>
        <v>0</v>
      </c>
      <c r="F117" s="28"/>
      <c r="G117" s="29">
        <f t="shared" si="24"/>
        <v>0</v>
      </c>
      <c r="H117" s="27"/>
      <c r="I117" s="27"/>
      <c r="J117" s="30"/>
      <c r="K117" s="99"/>
      <c r="L117" s="97"/>
      <c r="M117" s="97"/>
      <c r="N117" s="96"/>
      <c r="O117" s="99"/>
      <c r="P117" s="97"/>
      <c r="Q117" s="97"/>
      <c r="R117" s="96"/>
      <c r="S117" s="29">
        <f>T117+V117</f>
        <v>0</v>
      </c>
      <c r="T117" s="27"/>
      <c r="U117" s="27"/>
      <c r="V117" s="30"/>
    </row>
    <row r="118" spans="1:22" x14ac:dyDescent="0.2">
      <c r="A118" s="94">
        <v>110</v>
      </c>
      <c r="B118" s="56" t="s">
        <v>5</v>
      </c>
      <c r="C118" s="29">
        <f t="shared" si="20"/>
        <v>0</v>
      </c>
      <c r="D118" s="27">
        <f t="shared" si="20"/>
        <v>0</v>
      </c>
      <c r="E118" s="27"/>
      <c r="F118" s="28"/>
      <c r="G118" s="29">
        <f t="shared" si="24"/>
        <v>0</v>
      </c>
      <c r="H118" s="27"/>
      <c r="I118" s="27"/>
      <c r="J118" s="30"/>
      <c r="K118" s="99"/>
      <c r="L118" s="97"/>
      <c r="M118" s="97"/>
      <c r="N118" s="96"/>
      <c r="O118" s="99"/>
      <c r="P118" s="97"/>
      <c r="Q118" s="97"/>
      <c r="R118" s="96"/>
      <c r="S118" s="29"/>
      <c r="T118" s="27"/>
      <c r="U118" s="27"/>
      <c r="V118" s="30"/>
    </row>
    <row r="119" spans="1:22" x14ac:dyDescent="0.2">
      <c r="A119" s="94">
        <v>111</v>
      </c>
      <c r="B119" s="140" t="s">
        <v>172</v>
      </c>
      <c r="C119" s="20">
        <f t="shared" si="20"/>
        <v>0</v>
      </c>
      <c r="D119" s="23">
        <f t="shared" si="20"/>
        <v>0</v>
      </c>
      <c r="E119" s="23"/>
      <c r="F119" s="31"/>
      <c r="G119" s="20">
        <f t="shared" si="24"/>
        <v>0</v>
      </c>
      <c r="H119" s="23"/>
      <c r="I119" s="27"/>
      <c r="J119" s="30"/>
      <c r="K119" s="99"/>
      <c r="L119" s="97"/>
      <c r="M119" s="97"/>
      <c r="N119" s="96"/>
      <c r="O119" s="99"/>
      <c r="P119" s="97"/>
      <c r="Q119" s="97"/>
      <c r="R119" s="96"/>
      <c r="S119" s="29"/>
      <c r="T119" s="27"/>
      <c r="U119" s="27"/>
      <c r="V119" s="30"/>
    </row>
    <row r="120" spans="1:22" x14ac:dyDescent="0.2">
      <c r="A120" s="94">
        <v>112</v>
      </c>
      <c r="B120" s="140" t="s">
        <v>93</v>
      </c>
      <c r="C120" s="20">
        <f t="shared" si="20"/>
        <v>0</v>
      </c>
      <c r="D120" s="23">
        <f t="shared" si="20"/>
        <v>0</v>
      </c>
      <c r="E120" s="23"/>
      <c r="F120" s="31"/>
      <c r="G120" s="20">
        <f t="shared" si="24"/>
        <v>0</v>
      </c>
      <c r="H120" s="23"/>
      <c r="I120" s="27"/>
      <c r="J120" s="30"/>
      <c r="K120" s="99"/>
      <c r="L120" s="97"/>
      <c r="M120" s="97"/>
      <c r="N120" s="96"/>
      <c r="O120" s="99"/>
      <c r="P120" s="97"/>
      <c r="Q120" s="97"/>
      <c r="R120" s="96"/>
      <c r="S120" s="29"/>
      <c r="T120" s="27"/>
      <c r="U120" s="27"/>
      <c r="V120" s="30"/>
    </row>
    <row r="121" spans="1:22" ht="25.5" x14ac:dyDescent="0.2">
      <c r="A121" s="94">
        <v>113</v>
      </c>
      <c r="B121" s="141" t="s">
        <v>94</v>
      </c>
      <c r="C121" s="20">
        <f t="shared" si="20"/>
        <v>0</v>
      </c>
      <c r="D121" s="23">
        <f t="shared" si="20"/>
        <v>0</v>
      </c>
      <c r="E121" s="23"/>
      <c r="F121" s="31"/>
      <c r="G121" s="20">
        <f t="shared" si="24"/>
        <v>0</v>
      </c>
      <c r="H121" s="23"/>
      <c r="I121" s="27"/>
      <c r="J121" s="30"/>
      <c r="K121" s="99"/>
      <c r="L121" s="97"/>
      <c r="M121" s="97"/>
      <c r="N121" s="96"/>
      <c r="O121" s="99"/>
      <c r="P121" s="97"/>
      <c r="Q121" s="97"/>
      <c r="R121" s="96"/>
      <c r="S121" s="29"/>
      <c r="T121" s="27"/>
      <c r="U121" s="27"/>
      <c r="V121" s="30"/>
    </row>
    <row r="122" spans="1:22" ht="25.5" x14ac:dyDescent="0.2">
      <c r="A122" s="94">
        <v>114</v>
      </c>
      <c r="B122" s="36" t="s">
        <v>33</v>
      </c>
      <c r="C122" s="29">
        <f t="shared" si="20"/>
        <v>0</v>
      </c>
      <c r="D122" s="27">
        <f t="shared" si="20"/>
        <v>0</v>
      </c>
      <c r="E122" s="27">
        <f t="shared" si="20"/>
        <v>0</v>
      </c>
      <c r="F122" s="28"/>
      <c r="G122" s="29">
        <f t="shared" si="24"/>
        <v>0</v>
      </c>
      <c r="H122" s="27"/>
      <c r="I122" s="27"/>
      <c r="J122" s="30"/>
      <c r="K122" s="99"/>
      <c r="L122" s="97"/>
      <c r="M122" s="97"/>
      <c r="N122" s="96"/>
      <c r="O122" s="99"/>
      <c r="P122" s="97"/>
      <c r="Q122" s="97"/>
      <c r="R122" s="96"/>
      <c r="S122" s="29">
        <f>T122+V122</f>
        <v>0</v>
      </c>
      <c r="T122" s="27"/>
      <c r="U122" s="27"/>
      <c r="V122" s="30"/>
    </row>
    <row r="123" spans="1:22" x14ac:dyDescent="0.2">
      <c r="A123" s="94">
        <v>115</v>
      </c>
      <c r="B123" s="25" t="s">
        <v>7</v>
      </c>
      <c r="C123" s="29">
        <f t="shared" si="20"/>
        <v>0</v>
      </c>
      <c r="D123" s="27">
        <f t="shared" si="20"/>
        <v>0</v>
      </c>
      <c r="E123" s="27">
        <f t="shared" si="20"/>
        <v>0</v>
      </c>
      <c r="F123" s="28"/>
      <c r="G123" s="29">
        <f t="shared" si="24"/>
        <v>0</v>
      </c>
      <c r="H123" s="27"/>
      <c r="I123" s="27"/>
      <c r="J123" s="32"/>
      <c r="K123" s="99"/>
      <c r="L123" s="97"/>
      <c r="M123" s="97"/>
      <c r="N123" s="96"/>
      <c r="O123" s="99"/>
      <c r="P123" s="97"/>
      <c r="Q123" s="97"/>
      <c r="R123" s="96"/>
      <c r="S123" s="29">
        <f t="shared" ref="S123:S131" si="25">T123+V123</f>
        <v>0</v>
      </c>
      <c r="T123" s="27"/>
      <c r="U123" s="23"/>
      <c r="V123" s="32"/>
    </row>
    <row r="124" spans="1:22" x14ac:dyDescent="0.2">
      <c r="A124" s="94">
        <f t="shared" si="19"/>
        <v>116</v>
      </c>
      <c r="B124" s="25" t="s">
        <v>8</v>
      </c>
      <c r="C124" s="29">
        <f t="shared" si="20"/>
        <v>0</v>
      </c>
      <c r="D124" s="27">
        <f t="shared" si="20"/>
        <v>0</v>
      </c>
      <c r="E124" s="27">
        <f t="shared" si="20"/>
        <v>0</v>
      </c>
      <c r="F124" s="28"/>
      <c r="G124" s="29">
        <f t="shared" si="24"/>
        <v>0</v>
      </c>
      <c r="H124" s="27"/>
      <c r="I124" s="27"/>
      <c r="J124" s="32"/>
      <c r="K124" s="99"/>
      <c r="L124" s="97"/>
      <c r="M124" s="97"/>
      <c r="N124" s="96"/>
      <c r="O124" s="99"/>
      <c r="P124" s="97"/>
      <c r="Q124" s="97"/>
      <c r="R124" s="96"/>
      <c r="S124" s="29">
        <f t="shared" si="25"/>
        <v>0</v>
      </c>
      <c r="T124" s="27"/>
      <c r="U124" s="23"/>
      <c r="V124" s="32"/>
    </row>
    <row r="125" spans="1:22" x14ac:dyDescent="0.2">
      <c r="A125" s="94">
        <f t="shared" si="19"/>
        <v>117</v>
      </c>
      <c r="B125" s="25" t="s">
        <v>9</v>
      </c>
      <c r="C125" s="29">
        <f t="shared" si="20"/>
        <v>0</v>
      </c>
      <c r="D125" s="27">
        <f t="shared" si="20"/>
        <v>0</v>
      </c>
      <c r="E125" s="27">
        <f t="shared" si="20"/>
        <v>0</v>
      </c>
      <c r="F125" s="28"/>
      <c r="G125" s="29">
        <f t="shared" si="24"/>
        <v>0</v>
      </c>
      <c r="H125" s="27"/>
      <c r="I125" s="27"/>
      <c r="J125" s="30"/>
      <c r="K125" s="99"/>
      <c r="L125" s="97"/>
      <c r="M125" s="97"/>
      <c r="N125" s="96"/>
      <c r="O125" s="99"/>
      <c r="P125" s="97"/>
      <c r="Q125" s="97"/>
      <c r="R125" s="96"/>
      <c r="S125" s="29">
        <f t="shared" si="25"/>
        <v>0</v>
      </c>
      <c r="T125" s="27"/>
      <c r="U125" s="23"/>
      <c r="V125" s="32"/>
    </row>
    <row r="126" spans="1:22" x14ac:dyDescent="0.2">
      <c r="A126" s="94">
        <f t="shared" si="19"/>
        <v>118</v>
      </c>
      <c r="B126" s="25" t="s">
        <v>10</v>
      </c>
      <c r="C126" s="29">
        <f t="shared" si="20"/>
        <v>0</v>
      </c>
      <c r="D126" s="27">
        <f t="shared" si="20"/>
        <v>0</v>
      </c>
      <c r="E126" s="27">
        <f t="shared" si="20"/>
        <v>0</v>
      </c>
      <c r="F126" s="28"/>
      <c r="G126" s="29">
        <f t="shared" si="24"/>
        <v>0</v>
      </c>
      <c r="H126" s="27"/>
      <c r="I126" s="27"/>
      <c r="J126" s="32"/>
      <c r="K126" s="99"/>
      <c r="L126" s="97"/>
      <c r="M126" s="97"/>
      <c r="N126" s="96"/>
      <c r="O126" s="99"/>
      <c r="P126" s="97"/>
      <c r="Q126" s="97"/>
      <c r="R126" s="96"/>
      <c r="S126" s="29"/>
      <c r="T126" s="27"/>
      <c r="U126" s="23"/>
      <c r="V126" s="32"/>
    </row>
    <row r="127" spans="1:22" x14ac:dyDescent="0.2">
      <c r="A127" s="94">
        <f t="shared" si="19"/>
        <v>119</v>
      </c>
      <c r="B127" s="25" t="s">
        <v>11</v>
      </c>
      <c r="C127" s="29">
        <f t="shared" si="20"/>
        <v>0</v>
      </c>
      <c r="D127" s="27">
        <f t="shared" si="20"/>
        <v>0</v>
      </c>
      <c r="E127" s="27">
        <f t="shared" si="20"/>
        <v>0</v>
      </c>
      <c r="F127" s="28"/>
      <c r="G127" s="29">
        <f t="shared" si="24"/>
        <v>0</v>
      </c>
      <c r="H127" s="27"/>
      <c r="I127" s="27"/>
      <c r="J127" s="32"/>
      <c r="K127" s="99"/>
      <c r="L127" s="97"/>
      <c r="M127" s="97"/>
      <c r="N127" s="96"/>
      <c r="O127" s="99"/>
      <c r="P127" s="97"/>
      <c r="Q127" s="97"/>
      <c r="R127" s="96"/>
      <c r="S127" s="29">
        <f t="shared" si="25"/>
        <v>0</v>
      </c>
      <c r="T127" s="27"/>
      <c r="U127" s="27"/>
      <c r="V127" s="32"/>
    </row>
    <row r="128" spans="1:22" x14ac:dyDescent="0.2">
      <c r="A128" s="94">
        <f t="shared" si="19"/>
        <v>120</v>
      </c>
      <c r="B128" s="25" t="s">
        <v>12</v>
      </c>
      <c r="C128" s="29">
        <f t="shared" si="20"/>
        <v>0</v>
      </c>
      <c r="D128" s="27">
        <f t="shared" si="20"/>
        <v>0</v>
      </c>
      <c r="E128" s="27">
        <f t="shared" si="20"/>
        <v>0</v>
      </c>
      <c r="F128" s="28"/>
      <c r="G128" s="29">
        <f t="shared" si="24"/>
        <v>0</v>
      </c>
      <c r="H128" s="27"/>
      <c r="I128" s="27"/>
      <c r="J128" s="32"/>
      <c r="K128" s="99"/>
      <c r="L128" s="97"/>
      <c r="M128" s="97"/>
      <c r="N128" s="96"/>
      <c r="O128" s="99"/>
      <c r="P128" s="97"/>
      <c r="Q128" s="97"/>
      <c r="R128" s="96"/>
      <c r="S128" s="29">
        <f t="shared" si="25"/>
        <v>0</v>
      </c>
      <c r="T128" s="27"/>
      <c r="U128" s="23"/>
      <c r="V128" s="32"/>
    </row>
    <row r="129" spans="1:22" x14ac:dyDescent="0.2">
      <c r="A129" s="94">
        <f t="shared" si="19"/>
        <v>121</v>
      </c>
      <c r="B129" s="25" t="s">
        <v>13</v>
      </c>
      <c r="C129" s="29">
        <f t="shared" si="20"/>
        <v>0</v>
      </c>
      <c r="D129" s="27">
        <f t="shared" si="20"/>
        <v>0</v>
      </c>
      <c r="E129" s="27">
        <f t="shared" si="20"/>
        <v>0</v>
      </c>
      <c r="F129" s="28"/>
      <c r="G129" s="29">
        <f t="shared" si="24"/>
        <v>0</v>
      </c>
      <c r="H129" s="27"/>
      <c r="I129" s="27"/>
      <c r="J129" s="32"/>
      <c r="K129" s="99"/>
      <c r="L129" s="97"/>
      <c r="M129" s="97"/>
      <c r="N129" s="96"/>
      <c r="O129" s="99"/>
      <c r="P129" s="97"/>
      <c r="Q129" s="97"/>
      <c r="R129" s="96"/>
      <c r="S129" s="29"/>
      <c r="T129" s="27"/>
      <c r="U129" s="23"/>
      <c r="V129" s="32"/>
    </row>
    <row r="130" spans="1:22" x14ac:dyDescent="0.2">
      <c r="A130" s="94">
        <f t="shared" si="19"/>
        <v>122</v>
      </c>
      <c r="B130" s="25" t="s">
        <v>14</v>
      </c>
      <c r="C130" s="29">
        <f t="shared" si="20"/>
        <v>0</v>
      </c>
      <c r="D130" s="27">
        <f t="shared" si="20"/>
        <v>0</v>
      </c>
      <c r="E130" s="27"/>
      <c r="F130" s="28"/>
      <c r="G130" s="29">
        <f t="shared" si="24"/>
        <v>0</v>
      </c>
      <c r="H130" s="27"/>
      <c r="I130" s="27"/>
      <c r="J130" s="32"/>
      <c r="K130" s="99"/>
      <c r="L130" s="97"/>
      <c r="M130" s="97"/>
      <c r="N130" s="96"/>
      <c r="O130" s="99"/>
      <c r="P130" s="97"/>
      <c r="Q130" s="97"/>
      <c r="R130" s="96"/>
      <c r="S130" s="29"/>
      <c r="T130" s="27"/>
      <c r="U130" s="23"/>
      <c r="V130" s="32"/>
    </row>
    <row r="131" spans="1:22" x14ac:dyDescent="0.2">
      <c r="A131" s="94">
        <f t="shared" si="19"/>
        <v>123</v>
      </c>
      <c r="B131" s="25" t="s">
        <v>28</v>
      </c>
      <c r="C131" s="29">
        <f t="shared" si="20"/>
        <v>0</v>
      </c>
      <c r="D131" s="27">
        <f t="shared" si="20"/>
        <v>0</v>
      </c>
      <c r="E131" s="27">
        <f t="shared" si="20"/>
        <v>0</v>
      </c>
      <c r="F131" s="28"/>
      <c r="G131" s="29">
        <f t="shared" si="24"/>
        <v>0</v>
      </c>
      <c r="H131" s="27"/>
      <c r="I131" s="27"/>
      <c r="J131" s="32"/>
      <c r="K131" s="99"/>
      <c r="L131" s="97"/>
      <c r="M131" s="97"/>
      <c r="N131" s="96"/>
      <c r="O131" s="99"/>
      <c r="P131" s="97"/>
      <c r="Q131" s="97"/>
      <c r="R131" s="96"/>
      <c r="S131" s="29">
        <f t="shared" si="25"/>
        <v>0</v>
      </c>
      <c r="T131" s="27"/>
      <c r="U131" s="23"/>
      <c r="V131" s="32"/>
    </row>
    <row r="132" spans="1:22" x14ac:dyDescent="0.2">
      <c r="A132" s="94">
        <f t="shared" si="19"/>
        <v>124</v>
      </c>
      <c r="B132" s="25" t="s">
        <v>15</v>
      </c>
      <c r="C132" s="29">
        <f t="shared" si="20"/>
        <v>0</v>
      </c>
      <c r="D132" s="27">
        <f t="shared" si="20"/>
        <v>0</v>
      </c>
      <c r="E132" s="27"/>
      <c r="F132" s="28"/>
      <c r="G132" s="37">
        <f t="shared" si="24"/>
        <v>0</v>
      </c>
      <c r="H132" s="27"/>
      <c r="I132" s="27"/>
      <c r="J132" s="32"/>
      <c r="K132" s="99"/>
      <c r="L132" s="97"/>
      <c r="M132" s="97"/>
      <c r="N132" s="96"/>
      <c r="O132" s="99"/>
      <c r="P132" s="97"/>
      <c r="Q132" s="97"/>
      <c r="R132" s="96"/>
      <c r="S132" s="29"/>
      <c r="T132" s="23"/>
      <c r="U132" s="23"/>
      <c r="V132" s="32"/>
    </row>
    <row r="133" spans="1:22" x14ac:dyDescent="0.2">
      <c r="A133" s="94">
        <f t="shared" si="19"/>
        <v>125</v>
      </c>
      <c r="B133" s="25" t="s">
        <v>173</v>
      </c>
      <c r="C133" s="29">
        <f t="shared" si="20"/>
        <v>0</v>
      </c>
      <c r="D133" s="27">
        <f t="shared" si="20"/>
        <v>0</v>
      </c>
      <c r="E133" s="27"/>
      <c r="F133" s="28"/>
      <c r="G133" s="37">
        <f>G134</f>
        <v>0</v>
      </c>
      <c r="H133" s="27"/>
      <c r="I133" s="27"/>
      <c r="J133" s="101"/>
      <c r="K133" s="106"/>
      <c r="L133" s="97"/>
      <c r="M133" s="97"/>
      <c r="N133" s="101"/>
      <c r="O133" s="106"/>
      <c r="P133" s="97"/>
      <c r="Q133" s="97"/>
      <c r="R133" s="101"/>
      <c r="S133" s="106"/>
      <c r="T133" s="97"/>
      <c r="U133" s="97"/>
      <c r="V133" s="101"/>
    </row>
    <row r="134" spans="1:22" x14ac:dyDescent="0.2">
      <c r="A134" s="94">
        <f t="shared" si="19"/>
        <v>126</v>
      </c>
      <c r="B134" s="25" t="s">
        <v>174</v>
      </c>
      <c r="C134" s="20">
        <f t="shared" si="20"/>
        <v>0</v>
      </c>
      <c r="D134" s="23">
        <f t="shared" si="20"/>
        <v>0</v>
      </c>
      <c r="E134" s="27"/>
      <c r="F134" s="28"/>
      <c r="G134" s="106">
        <f t="shared" si="24"/>
        <v>0</v>
      </c>
      <c r="H134" s="23"/>
      <c r="I134" s="27"/>
      <c r="J134" s="101"/>
      <c r="K134" s="106"/>
      <c r="L134" s="97"/>
      <c r="M134" s="97"/>
      <c r="N134" s="101"/>
      <c r="O134" s="106"/>
      <c r="P134" s="97"/>
      <c r="Q134" s="97"/>
      <c r="R134" s="101"/>
      <c r="S134" s="37"/>
      <c r="T134" s="27"/>
      <c r="U134" s="27"/>
      <c r="V134" s="38"/>
    </row>
    <row r="135" spans="1:22" x14ac:dyDescent="0.2">
      <c r="A135" s="94">
        <f t="shared" si="19"/>
        <v>127</v>
      </c>
      <c r="B135" s="25" t="s">
        <v>138</v>
      </c>
      <c r="C135" s="29">
        <f t="shared" si="20"/>
        <v>0</v>
      </c>
      <c r="D135" s="27">
        <f t="shared" si="20"/>
        <v>0</v>
      </c>
      <c r="E135" s="27"/>
      <c r="F135" s="28"/>
      <c r="G135" s="37">
        <f>G136+G137</f>
        <v>0</v>
      </c>
      <c r="H135" s="27"/>
      <c r="I135" s="97"/>
      <c r="J135" s="101"/>
      <c r="K135" s="106"/>
      <c r="L135" s="97"/>
      <c r="M135" s="97"/>
      <c r="N135" s="101"/>
      <c r="O135" s="106"/>
      <c r="P135" s="97"/>
      <c r="Q135" s="97"/>
      <c r="R135" s="101"/>
      <c r="S135" s="106"/>
      <c r="T135" s="97"/>
      <c r="U135" s="97"/>
      <c r="V135" s="101"/>
    </row>
    <row r="136" spans="1:22" x14ac:dyDescent="0.2">
      <c r="A136" s="94">
        <f t="shared" si="19"/>
        <v>128</v>
      </c>
      <c r="B136" s="42" t="s">
        <v>175</v>
      </c>
      <c r="C136" s="20">
        <f t="shared" si="20"/>
        <v>0</v>
      </c>
      <c r="D136" s="23">
        <f t="shared" si="20"/>
        <v>0</v>
      </c>
      <c r="E136" s="27"/>
      <c r="F136" s="28"/>
      <c r="G136" s="99">
        <f t="shared" si="24"/>
        <v>0</v>
      </c>
      <c r="H136" s="23"/>
      <c r="I136" s="27"/>
      <c r="J136" s="96"/>
      <c r="K136" s="99"/>
      <c r="L136" s="97"/>
      <c r="M136" s="97"/>
      <c r="N136" s="96"/>
      <c r="O136" s="99"/>
      <c r="P136" s="97"/>
      <c r="Q136" s="97"/>
      <c r="R136" s="96"/>
      <c r="S136" s="29"/>
      <c r="T136" s="27"/>
      <c r="U136" s="27"/>
      <c r="V136" s="30"/>
    </row>
    <row r="137" spans="1:22" x14ac:dyDescent="0.2">
      <c r="A137" s="94">
        <f t="shared" si="19"/>
        <v>129</v>
      </c>
      <c r="B137" s="142" t="s">
        <v>176</v>
      </c>
      <c r="C137" s="20">
        <f t="shared" si="20"/>
        <v>0</v>
      </c>
      <c r="D137" s="23">
        <f t="shared" si="20"/>
        <v>0</v>
      </c>
      <c r="E137" s="27"/>
      <c r="F137" s="28"/>
      <c r="G137" s="99">
        <f t="shared" si="24"/>
        <v>0</v>
      </c>
      <c r="H137" s="23"/>
      <c r="I137" s="27"/>
      <c r="J137" s="96"/>
      <c r="K137" s="99"/>
      <c r="L137" s="97"/>
      <c r="M137" s="97"/>
      <c r="N137" s="96"/>
      <c r="O137" s="99"/>
      <c r="P137" s="97"/>
      <c r="Q137" s="97"/>
      <c r="R137" s="96"/>
      <c r="S137" s="29"/>
      <c r="T137" s="27"/>
      <c r="U137" s="27"/>
      <c r="V137" s="30"/>
    </row>
    <row r="138" spans="1:22" x14ac:dyDescent="0.2">
      <c r="A138" s="94">
        <v>130</v>
      </c>
      <c r="B138" s="25" t="s">
        <v>111</v>
      </c>
      <c r="C138" s="29">
        <f>G138+K138+O138+S138</f>
        <v>37.466999999999999</v>
      </c>
      <c r="D138" s="27">
        <f>H138+L138+P138+T138</f>
        <v>37.466999999999999</v>
      </c>
      <c r="E138" s="27">
        <f t="shared" si="20"/>
        <v>18.872</v>
      </c>
      <c r="F138" s="28"/>
      <c r="G138" s="29">
        <f>+H138</f>
        <v>33.466999999999999</v>
      </c>
      <c r="H138" s="27">
        <v>33.466999999999999</v>
      </c>
      <c r="I138" s="27">
        <v>18.872</v>
      </c>
      <c r="J138" s="96"/>
      <c r="K138" s="99"/>
      <c r="L138" s="97"/>
      <c r="M138" s="97"/>
      <c r="N138" s="96"/>
      <c r="O138" s="99"/>
      <c r="P138" s="97"/>
      <c r="Q138" s="97"/>
      <c r="R138" s="96"/>
      <c r="S138" s="29">
        <f>T138+V138</f>
        <v>4</v>
      </c>
      <c r="T138" s="27">
        <v>4</v>
      </c>
      <c r="U138" s="27"/>
      <c r="V138" s="30"/>
    </row>
    <row r="139" spans="1:22" ht="13.5" thickBot="1" x14ac:dyDescent="0.25">
      <c r="A139" s="123">
        <v>131</v>
      </c>
      <c r="B139" s="44" t="s">
        <v>155</v>
      </c>
      <c r="C139" s="48">
        <f>G139+K139+O139+S139</f>
        <v>27.847999999999999</v>
      </c>
      <c r="D139" s="46">
        <f>H139+L139+P139+T139</f>
        <v>27.847999999999999</v>
      </c>
      <c r="E139" s="46">
        <f>I139+M139+Q139+U139</f>
        <v>19.053999999999998</v>
      </c>
      <c r="F139" s="47"/>
      <c r="G139" s="59">
        <f>+H139</f>
        <v>27.448</v>
      </c>
      <c r="H139" s="58">
        <v>27.448</v>
      </c>
      <c r="I139" s="58">
        <v>19.053999999999998</v>
      </c>
      <c r="J139" s="126"/>
      <c r="K139" s="143"/>
      <c r="L139" s="144"/>
      <c r="M139" s="144"/>
      <c r="N139" s="145"/>
      <c r="O139" s="143"/>
      <c r="P139" s="144"/>
      <c r="Q139" s="144"/>
      <c r="R139" s="145"/>
      <c r="S139" s="29">
        <f>T139+V139</f>
        <v>0.4</v>
      </c>
      <c r="T139" s="46">
        <v>0.4</v>
      </c>
      <c r="U139" s="46"/>
      <c r="V139" s="49"/>
    </row>
    <row r="140" spans="1:22" ht="45.75" thickBot="1" x14ac:dyDescent="0.25">
      <c r="A140" s="74">
        <v>132</v>
      </c>
      <c r="B140" s="146" t="s">
        <v>177</v>
      </c>
      <c r="C140" s="76">
        <f t="shared" si="20"/>
        <v>0</v>
      </c>
      <c r="D140" s="63">
        <f t="shared" si="20"/>
        <v>0</v>
      </c>
      <c r="E140" s="63">
        <f t="shared" si="20"/>
        <v>0</v>
      </c>
      <c r="F140" s="66">
        <f t="shared" si="20"/>
        <v>0</v>
      </c>
      <c r="G140" s="76">
        <f>G141+SUM(G157:G168)+G170+G173</f>
        <v>0</v>
      </c>
      <c r="H140" s="65">
        <f>H141+SUM(H157:H168)+H170+H173</f>
        <v>0</v>
      </c>
      <c r="I140" s="63">
        <f>I141+SUM(I157:I168)+I170+I173</f>
        <v>0</v>
      </c>
      <c r="J140" s="68">
        <f>J141+SUM(J157:J168)+J170+J173</f>
        <v>0</v>
      </c>
      <c r="K140" s="77">
        <f>K141+SUM(K158:K168)+K173</f>
        <v>0</v>
      </c>
      <c r="L140" s="63">
        <f>L141+SUM(L158:L168)+L173</f>
        <v>0</v>
      </c>
      <c r="M140" s="63">
        <f>M141+SUM(M157:M168)+M170+M173</f>
        <v>0</v>
      </c>
      <c r="N140" s="68"/>
      <c r="O140" s="76"/>
      <c r="P140" s="63"/>
      <c r="Q140" s="63"/>
      <c r="R140" s="68"/>
      <c r="S140" s="76">
        <f>S141+SUM(S157:S168)+S170+S173</f>
        <v>0</v>
      </c>
      <c r="T140" s="63">
        <f>T157+T173</f>
        <v>0</v>
      </c>
      <c r="U140" s="63">
        <f>U157+U173</f>
        <v>0</v>
      </c>
      <c r="V140" s="68"/>
    </row>
    <row r="141" spans="1:22" x14ac:dyDescent="0.2">
      <c r="A141" s="79">
        <f t="shared" si="19"/>
        <v>133</v>
      </c>
      <c r="B141" s="93" t="s">
        <v>123</v>
      </c>
      <c r="C141" s="88">
        <f t="shared" si="20"/>
        <v>0</v>
      </c>
      <c r="D141" s="86">
        <f t="shared" si="20"/>
        <v>0</v>
      </c>
      <c r="E141" s="86"/>
      <c r="F141" s="89">
        <f t="shared" si="20"/>
        <v>0</v>
      </c>
      <c r="G141" s="86">
        <f>SUM(G142:G156)</f>
        <v>0</v>
      </c>
      <c r="H141" s="86">
        <f>SUM(H142:H156)</f>
        <v>0</v>
      </c>
      <c r="I141" s="86"/>
      <c r="J141" s="90">
        <f>SUM(J142:J156)</f>
        <v>0</v>
      </c>
      <c r="K141" s="91">
        <f>SUM(K142:K153)+K154</f>
        <v>0</v>
      </c>
      <c r="L141" s="86">
        <f>SUM(L142:L153)</f>
        <v>0</v>
      </c>
      <c r="M141" s="86">
        <f>SUM(M142:M153)</f>
        <v>0</v>
      </c>
      <c r="N141" s="116"/>
      <c r="O141" s="135"/>
      <c r="P141" s="120"/>
      <c r="Q141" s="120"/>
      <c r="R141" s="116"/>
      <c r="S141" s="135"/>
      <c r="T141" s="120"/>
      <c r="U141" s="120"/>
      <c r="V141" s="116"/>
    </row>
    <row r="142" spans="1:22" x14ac:dyDescent="0.2">
      <c r="A142" s="94">
        <f t="shared" si="19"/>
        <v>134</v>
      </c>
      <c r="B142" s="42" t="s">
        <v>178</v>
      </c>
      <c r="C142" s="20">
        <f t="shared" si="20"/>
        <v>0</v>
      </c>
      <c r="D142" s="97">
        <f t="shared" si="20"/>
        <v>0</v>
      </c>
      <c r="E142" s="27"/>
      <c r="F142" s="30"/>
      <c r="G142" s="103">
        <f t="shared" si="24"/>
        <v>0</v>
      </c>
      <c r="H142" s="97"/>
      <c r="I142" s="97"/>
      <c r="J142" s="98"/>
      <c r="K142" s="99"/>
      <c r="L142" s="97"/>
      <c r="M142" s="97"/>
      <c r="N142" s="96"/>
      <c r="O142" s="99"/>
      <c r="P142" s="97"/>
      <c r="Q142" s="97"/>
      <c r="R142" s="96"/>
      <c r="S142" s="99"/>
      <c r="T142" s="97"/>
      <c r="U142" s="97"/>
      <c r="V142" s="96"/>
    </row>
    <row r="143" spans="1:22" x14ac:dyDescent="0.2">
      <c r="A143" s="94">
        <f>+A142+1</f>
        <v>135</v>
      </c>
      <c r="B143" s="42" t="s">
        <v>179</v>
      </c>
      <c r="C143" s="20">
        <f t="shared" si="20"/>
        <v>0</v>
      </c>
      <c r="D143" s="97">
        <f t="shared" si="20"/>
        <v>0</v>
      </c>
      <c r="E143" s="27"/>
      <c r="F143" s="30"/>
      <c r="G143" s="103">
        <f t="shared" si="24"/>
        <v>0</v>
      </c>
      <c r="H143" s="97"/>
      <c r="I143" s="97"/>
      <c r="J143" s="98"/>
      <c r="K143" s="99"/>
      <c r="L143" s="97"/>
      <c r="M143" s="97"/>
      <c r="N143" s="96"/>
      <c r="O143" s="99"/>
      <c r="P143" s="97"/>
      <c r="Q143" s="97"/>
      <c r="R143" s="96"/>
      <c r="S143" s="99"/>
      <c r="T143" s="97"/>
      <c r="U143" s="97"/>
      <c r="V143" s="96"/>
    </row>
    <row r="144" spans="1:22" x14ac:dyDescent="0.2">
      <c r="A144" s="94">
        <f>+A143+1</f>
        <v>136</v>
      </c>
      <c r="B144" s="42" t="s">
        <v>180</v>
      </c>
      <c r="C144" s="20">
        <f t="shared" si="20"/>
        <v>0</v>
      </c>
      <c r="D144" s="97">
        <f t="shared" si="20"/>
        <v>0</v>
      </c>
      <c r="E144" s="27"/>
      <c r="F144" s="30"/>
      <c r="G144" s="103">
        <f t="shared" si="24"/>
        <v>0</v>
      </c>
      <c r="H144" s="97"/>
      <c r="I144" s="97"/>
      <c r="J144" s="98"/>
      <c r="K144" s="99"/>
      <c r="L144" s="97"/>
      <c r="M144" s="97"/>
      <c r="N144" s="96"/>
      <c r="O144" s="99"/>
      <c r="P144" s="97"/>
      <c r="Q144" s="97"/>
      <c r="R144" s="96"/>
      <c r="S144" s="99"/>
      <c r="T144" s="97"/>
      <c r="U144" s="97"/>
      <c r="V144" s="96"/>
    </row>
    <row r="145" spans="1:22" x14ac:dyDescent="0.2">
      <c r="A145" s="94">
        <v>137</v>
      </c>
      <c r="B145" s="42" t="s">
        <v>181</v>
      </c>
      <c r="C145" s="20">
        <f t="shared" si="20"/>
        <v>0</v>
      </c>
      <c r="D145" s="97">
        <f t="shared" si="20"/>
        <v>0</v>
      </c>
      <c r="E145" s="27"/>
      <c r="F145" s="30"/>
      <c r="G145" s="103">
        <f t="shared" si="24"/>
        <v>0</v>
      </c>
      <c r="H145" s="95"/>
      <c r="I145" s="97"/>
      <c r="J145" s="98"/>
      <c r="K145" s="99"/>
      <c r="L145" s="97"/>
      <c r="M145" s="97"/>
      <c r="N145" s="96"/>
      <c r="O145" s="99"/>
      <c r="P145" s="97"/>
      <c r="Q145" s="97"/>
      <c r="R145" s="96"/>
      <c r="S145" s="99"/>
      <c r="T145" s="97"/>
      <c r="U145" s="97"/>
      <c r="V145" s="96"/>
    </row>
    <row r="146" spans="1:22" x14ac:dyDescent="0.2">
      <c r="A146" s="94">
        <v>138</v>
      </c>
      <c r="B146" s="122" t="s">
        <v>182</v>
      </c>
      <c r="C146" s="20">
        <f t="shared" si="20"/>
        <v>0</v>
      </c>
      <c r="D146" s="97">
        <f t="shared" si="20"/>
        <v>0</v>
      </c>
      <c r="E146" s="27"/>
      <c r="F146" s="30"/>
      <c r="G146" s="103">
        <f t="shared" si="24"/>
        <v>0</v>
      </c>
      <c r="H146" s="97"/>
      <c r="I146" s="97"/>
      <c r="J146" s="98"/>
      <c r="K146" s="99"/>
      <c r="L146" s="97"/>
      <c r="M146" s="97"/>
      <c r="N146" s="96"/>
      <c r="O146" s="99"/>
      <c r="P146" s="97"/>
      <c r="Q146" s="97"/>
      <c r="R146" s="96"/>
      <c r="S146" s="99"/>
      <c r="T146" s="97"/>
      <c r="U146" s="97"/>
      <c r="V146" s="96"/>
    </row>
    <row r="147" spans="1:22" x14ac:dyDescent="0.2">
      <c r="A147" s="94">
        <f>+A146+1</f>
        <v>139</v>
      </c>
      <c r="B147" s="42" t="s">
        <v>183</v>
      </c>
      <c r="C147" s="20">
        <f t="shared" si="20"/>
        <v>0</v>
      </c>
      <c r="D147" s="97">
        <f t="shared" si="20"/>
        <v>0</v>
      </c>
      <c r="E147" s="27"/>
      <c r="F147" s="30"/>
      <c r="G147" s="103"/>
      <c r="H147" s="97"/>
      <c r="I147" s="97"/>
      <c r="J147" s="98"/>
      <c r="K147" s="99">
        <f>L147+N147</f>
        <v>0</v>
      </c>
      <c r="L147" s="97"/>
      <c r="M147" s="97"/>
      <c r="N147" s="96"/>
      <c r="O147" s="99"/>
      <c r="P147" s="97"/>
      <c r="Q147" s="97"/>
      <c r="R147" s="96"/>
      <c r="S147" s="99"/>
      <c r="T147" s="97"/>
      <c r="U147" s="97"/>
      <c r="V147" s="96"/>
    </row>
    <row r="148" spans="1:22" x14ac:dyDescent="0.2">
      <c r="A148" s="94">
        <f>+A147+1</f>
        <v>140</v>
      </c>
      <c r="B148" s="42" t="s">
        <v>184</v>
      </c>
      <c r="C148" s="20">
        <f t="shared" si="20"/>
        <v>0</v>
      </c>
      <c r="D148" s="97">
        <f t="shared" si="20"/>
        <v>0</v>
      </c>
      <c r="E148" s="27"/>
      <c r="F148" s="30"/>
      <c r="G148" s="103"/>
      <c r="H148" s="97"/>
      <c r="I148" s="97"/>
      <c r="J148" s="98"/>
      <c r="K148" s="99">
        <f>L148+N148</f>
        <v>0</v>
      </c>
      <c r="L148" s="97"/>
      <c r="M148" s="97"/>
      <c r="N148" s="96"/>
      <c r="O148" s="99"/>
      <c r="P148" s="97"/>
      <c r="Q148" s="97"/>
      <c r="R148" s="96"/>
      <c r="S148" s="99"/>
      <c r="T148" s="97"/>
      <c r="U148" s="97"/>
      <c r="V148" s="96"/>
    </row>
    <row r="149" spans="1:22" x14ac:dyDescent="0.2">
      <c r="A149" s="94">
        <v>141</v>
      </c>
      <c r="B149" s="42" t="s">
        <v>185</v>
      </c>
      <c r="C149" s="20"/>
      <c r="D149" s="97"/>
      <c r="E149" s="27"/>
      <c r="F149" s="30"/>
      <c r="G149" s="103"/>
      <c r="H149" s="97"/>
      <c r="I149" s="97"/>
      <c r="J149" s="98"/>
      <c r="K149" s="99">
        <f>L149+N149</f>
        <v>0</v>
      </c>
      <c r="L149" s="97"/>
      <c r="M149" s="97"/>
      <c r="N149" s="96"/>
      <c r="O149" s="99"/>
      <c r="P149" s="97"/>
      <c r="Q149" s="97"/>
      <c r="R149" s="96"/>
      <c r="S149" s="99"/>
      <c r="T149" s="97"/>
      <c r="U149" s="97"/>
      <c r="V149" s="96"/>
    </row>
    <row r="150" spans="1:22" x14ac:dyDescent="0.2">
      <c r="A150" s="94">
        <v>142</v>
      </c>
      <c r="B150" s="42" t="s">
        <v>186</v>
      </c>
      <c r="C150" s="20">
        <f t="shared" si="20"/>
        <v>0</v>
      </c>
      <c r="D150" s="97">
        <f t="shared" si="20"/>
        <v>0</v>
      </c>
      <c r="E150" s="27"/>
      <c r="F150" s="30"/>
      <c r="G150" s="103">
        <f t="shared" si="24"/>
        <v>0</v>
      </c>
      <c r="H150" s="97"/>
      <c r="I150" s="97"/>
      <c r="J150" s="98"/>
      <c r="K150" s="99"/>
      <c r="L150" s="97"/>
      <c r="M150" s="97"/>
      <c r="N150" s="96"/>
      <c r="O150" s="99"/>
      <c r="P150" s="97"/>
      <c r="Q150" s="97"/>
      <c r="R150" s="96"/>
      <c r="S150" s="99"/>
      <c r="T150" s="97"/>
      <c r="U150" s="97"/>
      <c r="V150" s="96"/>
    </row>
    <row r="151" spans="1:22" ht="38.25" x14ac:dyDescent="0.2">
      <c r="A151" s="147">
        <v>143</v>
      </c>
      <c r="B151" s="148" t="s">
        <v>187</v>
      </c>
      <c r="C151" s="149">
        <f t="shared" si="20"/>
        <v>0</v>
      </c>
      <c r="D151" s="150">
        <f>H151+L151+P151+T151</f>
        <v>0</v>
      </c>
      <c r="E151" s="151"/>
      <c r="F151" s="152"/>
      <c r="G151" s="153">
        <f t="shared" si="24"/>
        <v>0</v>
      </c>
      <c r="H151" s="154"/>
      <c r="I151" s="155"/>
      <c r="J151" s="156"/>
      <c r="K151" s="99"/>
      <c r="L151" s="155"/>
      <c r="M151" s="155"/>
      <c r="N151" s="157"/>
      <c r="O151" s="158"/>
      <c r="P151" s="155"/>
      <c r="Q151" s="155"/>
      <c r="R151" s="157"/>
      <c r="S151" s="43"/>
      <c r="T151" s="155"/>
      <c r="U151" s="155"/>
      <c r="V151" s="157"/>
    </row>
    <row r="152" spans="1:22" x14ac:dyDescent="0.2">
      <c r="A152" s="147">
        <v>144</v>
      </c>
      <c r="B152" s="148" t="s">
        <v>188</v>
      </c>
      <c r="C152" s="149">
        <f t="shared" si="20"/>
        <v>0</v>
      </c>
      <c r="D152" s="150">
        <f>H152+L152+P152+T152</f>
        <v>0</v>
      </c>
      <c r="E152" s="150">
        <f>I152+M152+Q152+U152</f>
        <v>0</v>
      </c>
      <c r="F152" s="152"/>
      <c r="G152" s="153"/>
      <c r="H152" s="154"/>
      <c r="I152" s="155"/>
      <c r="J152" s="156"/>
      <c r="K152" s="99">
        <f>L152+N152</f>
        <v>0</v>
      </c>
      <c r="L152" s="155"/>
      <c r="M152" s="155"/>
      <c r="N152" s="157"/>
      <c r="O152" s="158"/>
      <c r="P152" s="155"/>
      <c r="Q152" s="155"/>
      <c r="R152" s="157"/>
      <c r="S152" s="43"/>
      <c r="T152" s="155"/>
      <c r="U152" s="155"/>
      <c r="V152" s="157"/>
    </row>
    <row r="153" spans="1:22" ht="25.5" x14ac:dyDescent="0.2">
      <c r="A153" s="94">
        <v>145</v>
      </c>
      <c r="B153" s="107" t="s">
        <v>189</v>
      </c>
      <c r="C153" s="20">
        <f t="shared" si="20"/>
        <v>0</v>
      </c>
      <c r="D153" s="150"/>
      <c r="E153" s="27"/>
      <c r="F153" s="32">
        <f t="shared" si="20"/>
        <v>0</v>
      </c>
      <c r="G153" s="153">
        <f t="shared" si="24"/>
        <v>0</v>
      </c>
      <c r="H153" s="97"/>
      <c r="I153" s="97"/>
      <c r="J153" s="98"/>
      <c r="K153" s="99"/>
      <c r="L153" s="97"/>
      <c r="M153" s="97"/>
      <c r="N153" s="96"/>
      <c r="O153" s="99"/>
      <c r="P153" s="97"/>
      <c r="Q153" s="97"/>
      <c r="R153" s="96"/>
      <c r="S153" s="99"/>
      <c r="T153" s="97"/>
      <c r="U153" s="97"/>
      <c r="V153" s="96"/>
    </row>
    <row r="154" spans="1:22" ht="25.5" x14ac:dyDescent="0.2">
      <c r="A154" s="94">
        <v>146</v>
      </c>
      <c r="B154" s="159" t="s">
        <v>66</v>
      </c>
      <c r="C154" s="20">
        <f t="shared" si="20"/>
        <v>0</v>
      </c>
      <c r="D154" s="150"/>
      <c r="E154" s="27"/>
      <c r="F154" s="32">
        <f t="shared" si="20"/>
        <v>0</v>
      </c>
      <c r="G154" s="153">
        <f t="shared" si="24"/>
        <v>0</v>
      </c>
      <c r="H154" s="97"/>
      <c r="I154" s="97"/>
      <c r="J154" s="98"/>
      <c r="K154" s="99"/>
      <c r="L154" s="97"/>
      <c r="M154" s="97"/>
      <c r="N154" s="96"/>
      <c r="O154" s="99"/>
      <c r="P154" s="97"/>
      <c r="Q154" s="97"/>
      <c r="R154" s="96"/>
      <c r="S154" s="99"/>
      <c r="T154" s="97"/>
      <c r="U154" s="97"/>
      <c r="V154" s="96"/>
    </row>
    <row r="155" spans="1:22" x14ac:dyDescent="0.2">
      <c r="A155" s="94">
        <v>147</v>
      </c>
      <c r="B155" s="159" t="s">
        <v>190</v>
      </c>
      <c r="C155" s="20">
        <f t="shared" si="20"/>
        <v>0</v>
      </c>
      <c r="D155" s="150">
        <f>H155+L155+P155+T155</f>
        <v>0</v>
      </c>
      <c r="E155" s="27"/>
      <c r="F155" s="32"/>
      <c r="G155" s="153">
        <f t="shared" si="24"/>
        <v>0</v>
      </c>
      <c r="H155" s="97"/>
      <c r="I155" s="97"/>
      <c r="J155" s="98"/>
      <c r="K155" s="99"/>
      <c r="L155" s="97"/>
      <c r="M155" s="97"/>
      <c r="N155" s="96"/>
      <c r="O155" s="99"/>
      <c r="P155" s="97"/>
      <c r="Q155" s="97"/>
      <c r="R155" s="96"/>
      <c r="S155" s="99"/>
      <c r="T155" s="97"/>
      <c r="U155" s="97"/>
      <c r="V155" s="96"/>
    </row>
    <row r="156" spans="1:22" x14ac:dyDescent="0.2">
      <c r="A156" s="94">
        <v>148</v>
      </c>
      <c r="B156" s="159" t="s">
        <v>191</v>
      </c>
      <c r="C156" s="20">
        <f t="shared" si="20"/>
        <v>0</v>
      </c>
      <c r="D156" s="150">
        <f>H156+L156+P156+T156</f>
        <v>0</v>
      </c>
      <c r="E156" s="27"/>
      <c r="F156" s="32"/>
      <c r="G156" s="153">
        <f t="shared" si="24"/>
        <v>0</v>
      </c>
      <c r="H156" s="97"/>
      <c r="I156" s="97"/>
      <c r="J156" s="98"/>
      <c r="K156" s="99"/>
      <c r="L156" s="97"/>
      <c r="M156" s="97"/>
      <c r="N156" s="96"/>
      <c r="O156" s="99"/>
      <c r="P156" s="97"/>
      <c r="Q156" s="97"/>
      <c r="R156" s="96"/>
      <c r="S156" s="99"/>
      <c r="T156" s="97"/>
      <c r="U156" s="97"/>
      <c r="V156" s="96"/>
    </row>
    <row r="157" spans="1:22" x14ac:dyDescent="0.2">
      <c r="A157" s="94">
        <v>149</v>
      </c>
      <c r="B157" s="25" t="s">
        <v>27</v>
      </c>
      <c r="C157" s="29">
        <f t="shared" si="20"/>
        <v>0</v>
      </c>
      <c r="D157" s="27">
        <f t="shared" si="20"/>
        <v>0</v>
      </c>
      <c r="E157" s="27">
        <f t="shared" si="20"/>
        <v>0</v>
      </c>
      <c r="F157" s="30"/>
      <c r="G157" s="26">
        <f t="shared" si="24"/>
        <v>0</v>
      </c>
      <c r="H157" s="27"/>
      <c r="I157" s="27"/>
      <c r="J157" s="28"/>
      <c r="K157" s="29"/>
      <c r="L157" s="27"/>
      <c r="M157" s="27"/>
      <c r="N157" s="96"/>
      <c r="O157" s="99"/>
      <c r="P157" s="97"/>
      <c r="Q157" s="97"/>
      <c r="R157" s="96"/>
      <c r="S157" s="29">
        <f>T157+V157</f>
        <v>0</v>
      </c>
      <c r="T157" s="27"/>
      <c r="U157" s="27"/>
      <c r="V157" s="30"/>
    </row>
    <row r="158" spans="1:22" x14ac:dyDescent="0.2">
      <c r="A158" s="94">
        <f t="shared" ref="A158:A205" si="26">+A157+1</f>
        <v>150</v>
      </c>
      <c r="B158" s="25" t="s">
        <v>7</v>
      </c>
      <c r="C158" s="29">
        <f t="shared" si="20"/>
        <v>0</v>
      </c>
      <c r="D158" s="27">
        <f t="shared" si="20"/>
        <v>0</v>
      </c>
      <c r="E158" s="27">
        <f t="shared" si="20"/>
        <v>0</v>
      </c>
      <c r="F158" s="30"/>
      <c r="G158" s="26"/>
      <c r="H158" s="23"/>
      <c r="I158" s="23"/>
      <c r="J158" s="31"/>
      <c r="K158" s="29">
        <f t="shared" ref="K158:K169" si="27">L158+N158</f>
        <v>0</v>
      </c>
      <c r="L158" s="27"/>
      <c r="M158" s="27"/>
      <c r="N158" s="32"/>
      <c r="O158" s="99"/>
      <c r="P158" s="97"/>
      <c r="Q158" s="97"/>
      <c r="R158" s="96"/>
      <c r="S158" s="99"/>
      <c r="T158" s="97"/>
      <c r="U158" s="97"/>
      <c r="V158" s="96"/>
    </row>
    <row r="159" spans="1:22" x14ac:dyDescent="0.2">
      <c r="A159" s="94">
        <f t="shared" si="26"/>
        <v>151</v>
      </c>
      <c r="B159" s="25" t="s">
        <v>8</v>
      </c>
      <c r="C159" s="29">
        <f t="shared" si="20"/>
        <v>0</v>
      </c>
      <c r="D159" s="27">
        <f t="shared" si="20"/>
        <v>0</v>
      </c>
      <c r="E159" s="27">
        <f t="shared" si="20"/>
        <v>0</v>
      </c>
      <c r="F159" s="30"/>
      <c r="G159" s="26"/>
      <c r="H159" s="23"/>
      <c r="I159" s="23"/>
      <c r="J159" s="31"/>
      <c r="K159" s="29">
        <f t="shared" si="27"/>
        <v>0</v>
      </c>
      <c r="L159" s="27"/>
      <c r="M159" s="27"/>
      <c r="N159" s="32"/>
      <c r="O159" s="99"/>
      <c r="P159" s="97"/>
      <c r="Q159" s="97"/>
      <c r="R159" s="96"/>
      <c r="S159" s="99"/>
      <c r="T159" s="97"/>
      <c r="U159" s="97"/>
      <c r="V159" s="96"/>
    </row>
    <row r="160" spans="1:22" x14ac:dyDescent="0.2">
      <c r="A160" s="94">
        <f t="shared" si="26"/>
        <v>152</v>
      </c>
      <c r="B160" s="25" t="s">
        <v>9</v>
      </c>
      <c r="C160" s="29">
        <f t="shared" si="20"/>
        <v>0</v>
      </c>
      <c r="D160" s="27">
        <f t="shared" si="20"/>
        <v>0</v>
      </c>
      <c r="E160" s="27">
        <f t="shared" si="20"/>
        <v>0</v>
      </c>
      <c r="F160" s="30"/>
      <c r="G160" s="26"/>
      <c r="H160" s="23"/>
      <c r="I160" s="23"/>
      <c r="J160" s="31"/>
      <c r="K160" s="29">
        <f t="shared" si="27"/>
        <v>0</v>
      </c>
      <c r="L160" s="27"/>
      <c r="M160" s="27"/>
      <c r="N160" s="32"/>
      <c r="O160" s="99"/>
      <c r="P160" s="97"/>
      <c r="Q160" s="97"/>
      <c r="R160" s="96"/>
      <c r="S160" s="99"/>
      <c r="T160" s="97"/>
      <c r="U160" s="97"/>
      <c r="V160" s="96"/>
    </row>
    <row r="161" spans="1:22" x14ac:dyDescent="0.2">
      <c r="A161" s="94">
        <f t="shared" si="26"/>
        <v>153</v>
      </c>
      <c r="B161" s="25" t="s">
        <v>10</v>
      </c>
      <c r="C161" s="29">
        <f t="shared" si="20"/>
        <v>0</v>
      </c>
      <c r="D161" s="27">
        <f t="shared" si="20"/>
        <v>0</v>
      </c>
      <c r="E161" s="27">
        <f t="shared" si="20"/>
        <v>0</v>
      </c>
      <c r="F161" s="30"/>
      <c r="G161" s="26"/>
      <c r="H161" s="23"/>
      <c r="I161" s="23"/>
      <c r="J161" s="31"/>
      <c r="K161" s="29">
        <f t="shared" si="27"/>
        <v>0</v>
      </c>
      <c r="L161" s="27"/>
      <c r="M161" s="27"/>
      <c r="N161" s="32"/>
      <c r="O161" s="99"/>
      <c r="P161" s="97"/>
      <c r="Q161" s="97"/>
      <c r="R161" s="96"/>
      <c r="S161" s="99"/>
      <c r="T161" s="97"/>
      <c r="U161" s="97"/>
      <c r="V161" s="96"/>
    </row>
    <row r="162" spans="1:22" x14ac:dyDescent="0.2">
      <c r="A162" s="94">
        <f t="shared" si="26"/>
        <v>154</v>
      </c>
      <c r="B162" s="25" t="s">
        <v>11</v>
      </c>
      <c r="C162" s="29">
        <f t="shared" si="20"/>
        <v>0</v>
      </c>
      <c r="D162" s="27">
        <f t="shared" si="20"/>
        <v>0</v>
      </c>
      <c r="E162" s="27">
        <f t="shared" si="20"/>
        <v>0</v>
      </c>
      <c r="F162" s="30"/>
      <c r="G162" s="26"/>
      <c r="H162" s="23"/>
      <c r="I162" s="23"/>
      <c r="J162" s="31"/>
      <c r="K162" s="29">
        <f t="shared" si="27"/>
        <v>0</v>
      </c>
      <c r="L162" s="27"/>
      <c r="M162" s="27"/>
      <c r="N162" s="32"/>
      <c r="O162" s="99"/>
      <c r="P162" s="97"/>
      <c r="Q162" s="97"/>
      <c r="R162" s="96"/>
      <c r="S162" s="99"/>
      <c r="T162" s="97"/>
      <c r="U162" s="97"/>
      <c r="V162" s="96"/>
    </row>
    <row r="163" spans="1:22" x14ac:dyDescent="0.2">
      <c r="A163" s="94">
        <f t="shared" si="26"/>
        <v>155</v>
      </c>
      <c r="B163" s="25" t="s">
        <v>12</v>
      </c>
      <c r="C163" s="29">
        <f t="shared" si="20"/>
        <v>0</v>
      </c>
      <c r="D163" s="27">
        <f t="shared" si="20"/>
        <v>0</v>
      </c>
      <c r="E163" s="27">
        <f t="shared" si="20"/>
        <v>0</v>
      </c>
      <c r="F163" s="30"/>
      <c r="G163" s="26"/>
      <c r="H163" s="23"/>
      <c r="I163" s="23"/>
      <c r="J163" s="31"/>
      <c r="K163" s="29">
        <f t="shared" si="27"/>
        <v>0</v>
      </c>
      <c r="L163" s="27"/>
      <c r="M163" s="27"/>
      <c r="N163" s="32"/>
      <c r="O163" s="99"/>
      <c r="P163" s="97"/>
      <c r="Q163" s="97"/>
      <c r="R163" s="96"/>
      <c r="S163" s="99"/>
      <c r="T163" s="97"/>
      <c r="U163" s="97"/>
      <c r="V163" s="96"/>
    </row>
    <row r="164" spans="1:22" x14ac:dyDescent="0.2">
      <c r="A164" s="94">
        <f t="shared" si="26"/>
        <v>156</v>
      </c>
      <c r="B164" s="25" t="s">
        <v>13</v>
      </c>
      <c r="C164" s="29">
        <f t="shared" si="20"/>
        <v>0</v>
      </c>
      <c r="D164" s="27">
        <f t="shared" si="20"/>
        <v>0</v>
      </c>
      <c r="E164" s="27">
        <f t="shared" si="20"/>
        <v>0</v>
      </c>
      <c r="F164" s="30"/>
      <c r="G164" s="26"/>
      <c r="H164" s="23"/>
      <c r="I164" s="23"/>
      <c r="J164" s="31"/>
      <c r="K164" s="29">
        <f t="shared" si="27"/>
        <v>0</v>
      </c>
      <c r="L164" s="27"/>
      <c r="M164" s="27"/>
      <c r="N164" s="32"/>
      <c r="O164" s="99"/>
      <c r="P164" s="97"/>
      <c r="Q164" s="97"/>
      <c r="R164" s="96"/>
      <c r="S164" s="99"/>
      <c r="T164" s="97"/>
      <c r="U164" s="97"/>
      <c r="V164" s="96"/>
    </row>
    <row r="165" spans="1:22" x14ac:dyDescent="0.2">
      <c r="A165" s="94">
        <f t="shared" si="26"/>
        <v>157</v>
      </c>
      <c r="B165" s="25" t="s">
        <v>14</v>
      </c>
      <c r="C165" s="29">
        <f t="shared" ref="C165:E174" si="28">G165+K165+O165+S165</f>
        <v>0</v>
      </c>
      <c r="D165" s="27">
        <f t="shared" si="28"/>
        <v>0</v>
      </c>
      <c r="E165" s="27">
        <f t="shared" si="28"/>
        <v>0</v>
      </c>
      <c r="F165" s="30"/>
      <c r="G165" s="26"/>
      <c r="H165" s="23"/>
      <c r="I165" s="23"/>
      <c r="J165" s="31"/>
      <c r="K165" s="29">
        <f t="shared" si="27"/>
        <v>0</v>
      </c>
      <c r="L165" s="27"/>
      <c r="M165" s="27"/>
      <c r="N165" s="32"/>
      <c r="O165" s="99"/>
      <c r="P165" s="97"/>
      <c r="Q165" s="97"/>
      <c r="R165" s="96"/>
      <c r="S165" s="99"/>
      <c r="T165" s="97"/>
      <c r="U165" s="97"/>
      <c r="V165" s="96"/>
    </row>
    <row r="166" spans="1:22" x14ac:dyDescent="0.2">
      <c r="A166" s="94">
        <f t="shared" si="26"/>
        <v>158</v>
      </c>
      <c r="B166" s="25" t="s">
        <v>28</v>
      </c>
      <c r="C166" s="29">
        <f t="shared" si="28"/>
        <v>0</v>
      </c>
      <c r="D166" s="27">
        <f t="shared" si="28"/>
        <v>0</v>
      </c>
      <c r="E166" s="27">
        <f t="shared" si="28"/>
        <v>0</v>
      </c>
      <c r="F166" s="30"/>
      <c r="G166" s="26">
        <f t="shared" si="24"/>
        <v>0</v>
      </c>
      <c r="H166" s="27"/>
      <c r="I166" s="23"/>
      <c r="J166" s="31"/>
      <c r="K166" s="29">
        <f t="shared" si="27"/>
        <v>0</v>
      </c>
      <c r="L166" s="27"/>
      <c r="M166" s="27"/>
      <c r="N166" s="32"/>
      <c r="O166" s="99"/>
      <c r="P166" s="97"/>
      <c r="Q166" s="97"/>
      <c r="R166" s="96"/>
      <c r="S166" s="99"/>
      <c r="T166" s="97"/>
      <c r="U166" s="97"/>
      <c r="V166" s="96"/>
    </row>
    <row r="167" spans="1:22" x14ac:dyDescent="0.2">
      <c r="A167" s="94">
        <f t="shared" si="26"/>
        <v>159</v>
      </c>
      <c r="B167" s="25" t="s">
        <v>15</v>
      </c>
      <c r="C167" s="29">
        <f t="shared" si="28"/>
        <v>0</v>
      </c>
      <c r="D167" s="27">
        <f t="shared" si="28"/>
        <v>0</v>
      </c>
      <c r="E167" s="27">
        <f t="shared" si="28"/>
        <v>0</v>
      </c>
      <c r="F167" s="30"/>
      <c r="G167" s="26"/>
      <c r="H167" s="23"/>
      <c r="I167" s="23"/>
      <c r="J167" s="31"/>
      <c r="K167" s="29">
        <f t="shared" si="27"/>
        <v>0</v>
      </c>
      <c r="L167" s="27"/>
      <c r="M167" s="27"/>
      <c r="N167" s="32"/>
      <c r="O167" s="99"/>
      <c r="P167" s="97"/>
      <c r="Q167" s="97"/>
      <c r="R167" s="96"/>
      <c r="S167" s="99"/>
      <c r="T167" s="97"/>
      <c r="U167" s="97"/>
      <c r="V167" s="96"/>
    </row>
    <row r="168" spans="1:22" x14ac:dyDescent="0.2">
      <c r="A168" s="94">
        <f t="shared" si="26"/>
        <v>160</v>
      </c>
      <c r="B168" s="56" t="s">
        <v>118</v>
      </c>
      <c r="C168" s="29">
        <f t="shared" si="28"/>
        <v>0</v>
      </c>
      <c r="D168" s="27">
        <f t="shared" si="28"/>
        <v>0</v>
      </c>
      <c r="E168" s="27">
        <f t="shared" si="28"/>
        <v>0</v>
      </c>
      <c r="F168" s="30"/>
      <c r="G168" s="104"/>
      <c r="H168" s="97"/>
      <c r="I168" s="97"/>
      <c r="J168" s="104"/>
      <c r="K168" s="37">
        <f t="shared" si="27"/>
        <v>0</v>
      </c>
      <c r="L168" s="27"/>
      <c r="M168" s="27"/>
      <c r="N168" s="101"/>
      <c r="O168" s="106"/>
      <c r="P168" s="97"/>
      <c r="Q168" s="97"/>
      <c r="R168" s="101"/>
      <c r="S168" s="106"/>
      <c r="T168" s="97"/>
      <c r="U168" s="97"/>
      <c r="V168" s="101"/>
    </row>
    <row r="169" spans="1:22" x14ac:dyDescent="0.2">
      <c r="A169" s="94">
        <f t="shared" si="26"/>
        <v>161</v>
      </c>
      <c r="B169" s="42" t="s">
        <v>192</v>
      </c>
      <c r="C169" s="20">
        <f t="shared" si="28"/>
        <v>0</v>
      </c>
      <c r="D169" s="23">
        <f t="shared" si="28"/>
        <v>0</v>
      </c>
      <c r="E169" s="23">
        <f t="shared" si="28"/>
        <v>0</v>
      </c>
      <c r="F169" s="30"/>
      <c r="G169" s="104"/>
      <c r="H169" s="27"/>
      <c r="I169" s="27"/>
      <c r="J169" s="100"/>
      <c r="K169" s="160">
        <f t="shared" si="27"/>
        <v>0</v>
      </c>
      <c r="L169" s="23"/>
      <c r="M169" s="23"/>
      <c r="N169" s="101"/>
      <c r="O169" s="106"/>
      <c r="P169" s="97"/>
      <c r="Q169" s="97"/>
      <c r="R169" s="101"/>
      <c r="S169" s="106"/>
      <c r="T169" s="97"/>
      <c r="U169" s="97"/>
      <c r="V169" s="101"/>
    </row>
    <row r="170" spans="1:22" x14ac:dyDescent="0.2">
      <c r="A170" s="94">
        <f t="shared" si="26"/>
        <v>162</v>
      </c>
      <c r="B170" s="25" t="s">
        <v>35</v>
      </c>
      <c r="C170" s="29">
        <f t="shared" si="28"/>
        <v>0</v>
      </c>
      <c r="D170" s="27">
        <f t="shared" si="28"/>
        <v>0</v>
      </c>
      <c r="E170" s="27"/>
      <c r="F170" s="30"/>
      <c r="G170" s="100">
        <f>G171+G172</f>
        <v>0</v>
      </c>
      <c r="H170" s="27"/>
      <c r="I170" s="97"/>
      <c r="J170" s="104"/>
      <c r="K170" s="106"/>
      <c r="L170" s="97"/>
      <c r="M170" s="97"/>
      <c r="N170" s="101"/>
      <c r="O170" s="106"/>
      <c r="P170" s="97"/>
      <c r="Q170" s="97"/>
      <c r="R170" s="101"/>
      <c r="S170" s="106"/>
      <c r="T170" s="97"/>
      <c r="U170" s="97"/>
      <c r="V170" s="101"/>
    </row>
    <row r="171" spans="1:22" x14ac:dyDescent="0.2">
      <c r="A171" s="94">
        <f t="shared" si="26"/>
        <v>163</v>
      </c>
      <c r="B171" s="122" t="s">
        <v>193</v>
      </c>
      <c r="C171" s="20">
        <f t="shared" si="28"/>
        <v>0</v>
      </c>
      <c r="D171" s="97">
        <f t="shared" si="28"/>
        <v>0</v>
      </c>
      <c r="E171" s="97"/>
      <c r="F171" s="96"/>
      <c r="G171" s="104">
        <f t="shared" si="24"/>
        <v>0</v>
      </c>
      <c r="H171" s="97"/>
      <c r="I171" s="97"/>
      <c r="J171" s="104"/>
      <c r="K171" s="106"/>
      <c r="L171" s="97"/>
      <c r="M171" s="97"/>
      <c r="N171" s="101"/>
      <c r="O171" s="106"/>
      <c r="P171" s="97"/>
      <c r="Q171" s="97"/>
      <c r="R171" s="101"/>
      <c r="S171" s="106"/>
      <c r="T171" s="97"/>
      <c r="U171" s="97"/>
      <c r="V171" s="101"/>
    </row>
    <row r="172" spans="1:22" x14ac:dyDescent="0.2">
      <c r="A172" s="94">
        <f t="shared" si="26"/>
        <v>164</v>
      </c>
      <c r="B172" s="42" t="s">
        <v>194</v>
      </c>
      <c r="C172" s="20">
        <f t="shared" si="28"/>
        <v>0</v>
      </c>
      <c r="D172" s="97">
        <f t="shared" si="28"/>
        <v>0</v>
      </c>
      <c r="E172" s="97"/>
      <c r="F172" s="96"/>
      <c r="G172" s="104">
        <f t="shared" ref="G172:G207" si="29">H172+J172</f>
        <v>0</v>
      </c>
      <c r="H172" s="97"/>
      <c r="I172" s="97"/>
      <c r="J172" s="104"/>
      <c r="K172" s="106"/>
      <c r="L172" s="97"/>
      <c r="M172" s="97"/>
      <c r="N172" s="101"/>
      <c r="O172" s="106"/>
      <c r="P172" s="97"/>
      <c r="Q172" s="97"/>
      <c r="R172" s="101"/>
      <c r="S172" s="106"/>
      <c r="T172" s="97"/>
      <c r="U172" s="97"/>
      <c r="V172" s="101"/>
    </row>
    <row r="173" spans="1:22" x14ac:dyDescent="0.2">
      <c r="A173" s="94">
        <v>165</v>
      </c>
      <c r="B173" s="25" t="s">
        <v>6</v>
      </c>
      <c r="C173" s="29">
        <f t="shared" si="28"/>
        <v>0</v>
      </c>
      <c r="D173" s="27">
        <f t="shared" si="28"/>
        <v>0</v>
      </c>
      <c r="E173" s="27">
        <f>I173+M173+Q173+U173</f>
        <v>0</v>
      </c>
      <c r="F173" s="30"/>
      <c r="G173" s="26"/>
      <c r="H173" s="27"/>
      <c r="I173" s="27"/>
      <c r="J173" s="98"/>
      <c r="K173" s="37">
        <f>L173+N173</f>
        <v>0</v>
      </c>
      <c r="L173" s="27"/>
      <c r="M173" s="27"/>
      <c r="N173" s="96"/>
      <c r="O173" s="99"/>
      <c r="P173" s="97"/>
      <c r="Q173" s="97"/>
      <c r="R173" s="96"/>
      <c r="S173" s="29">
        <f>T173+V173</f>
        <v>0</v>
      </c>
      <c r="T173" s="27"/>
      <c r="U173" s="27"/>
      <c r="V173" s="96"/>
    </row>
    <row r="174" spans="1:22" ht="13.5" thickBot="1" x14ac:dyDescent="0.25">
      <c r="A174" s="123">
        <f t="shared" si="26"/>
        <v>166</v>
      </c>
      <c r="B174" s="161" t="s">
        <v>195</v>
      </c>
      <c r="C174" s="51">
        <f t="shared" si="28"/>
        <v>0</v>
      </c>
      <c r="D174" s="144">
        <f t="shared" si="28"/>
        <v>0</v>
      </c>
      <c r="E174" s="144">
        <f>I174+M174+Q174+U174</f>
        <v>0</v>
      </c>
      <c r="F174" s="145"/>
      <c r="G174" s="162"/>
      <c r="H174" s="144"/>
      <c r="I174" s="144"/>
      <c r="J174" s="163"/>
      <c r="K174" s="160">
        <f>L174+N174</f>
        <v>0</v>
      </c>
      <c r="L174" s="144"/>
      <c r="M174" s="144"/>
      <c r="N174" s="145"/>
      <c r="O174" s="143"/>
      <c r="P174" s="144"/>
      <c r="Q174" s="144"/>
      <c r="R174" s="145"/>
      <c r="S174" s="20">
        <f>T174+V174</f>
        <v>0</v>
      </c>
      <c r="T174" s="144"/>
      <c r="U174" s="144"/>
      <c r="V174" s="145"/>
    </row>
    <row r="175" spans="1:22" ht="45.75" thickBot="1" x14ac:dyDescent="0.3">
      <c r="A175" s="74">
        <f t="shared" si="26"/>
        <v>167</v>
      </c>
      <c r="B175" s="75" t="s">
        <v>196</v>
      </c>
      <c r="C175" s="67">
        <f t="shared" ref="C175:L175" si="30">C176+C185+SUM(C187:C196)</f>
        <v>0</v>
      </c>
      <c r="D175" s="63">
        <f t="shared" si="30"/>
        <v>0</v>
      </c>
      <c r="E175" s="63">
        <f t="shared" si="30"/>
        <v>0</v>
      </c>
      <c r="F175" s="65">
        <f t="shared" si="30"/>
        <v>0</v>
      </c>
      <c r="G175" s="76">
        <f t="shared" si="30"/>
        <v>0</v>
      </c>
      <c r="H175" s="63">
        <f t="shared" si="30"/>
        <v>0</v>
      </c>
      <c r="I175" s="63">
        <f>I176+I185+SUM(I187:I196)</f>
        <v>0</v>
      </c>
      <c r="J175" s="68">
        <f t="shared" si="30"/>
        <v>0</v>
      </c>
      <c r="K175" s="67">
        <f t="shared" si="30"/>
        <v>0</v>
      </c>
      <c r="L175" s="63">
        <f t="shared" si="30"/>
        <v>0</v>
      </c>
      <c r="M175" s="63"/>
      <c r="N175" s="78">
        <f>N176+N185+SUM(N187:N196)</f>
        <v>0</v>
      </c>
      <c r="O175" s="67"/>
      <c r="P175" s="63"/>
      <c r="Q175" s="63"/>
      <c r="R175" s="78"/>
      <c r="S175" s="67">
        <f>S176+S185+SUM(S187:S196)</f>
        <v>0</v>
      </c>
      <c r="T175" s="63">
        <f>T176+T185+SUM(T187:T196)</f>
        <v>0</v>
      </c>
      <c r="U175" s="63">
        <f>U176+U185+SUM(U187:U196)</f>
        <v>0</v>
      </c>
      <c r="V175" s="68">
        <f>V176+V185+SUM(V187:V196)</f>
        <v>0</v>
      </c>
    </row>
    <row r="176" spans="1:22" x14ac:dyDescent="0.2">
      <c r="A176" s="164">
        <f t="shared" si="26"/>
        <v>168</v>
      </c>
      <c r="B176" s="165" t="s">
        <v>127</v>
      </c>
      <c r="C176" s="134">
        <f>G176+K176+O176+S176</f>
        <v>0</v>
      </c>
      <c r="D176" s="114">
        <f>H176+L176+P176+T176</f>
        <v>0</v>
      </c>
      <c r="E176" s="114"/>
      <c r="F176" s="117">
        <f>J176+N176+R176+V176</f>
        <v>0</v>
      </c>
      <c r="G176" s="113">
        <f>G177+G179+G180+G181+G182+G183+G184</f>
        <v>0</v>
      </c>
      <c r="H176" s="114">
        <f>H177+H179+H180+H181+H182+H183+H184</f>
        <v>0</v>
      </c>
      <c r="I176" s="114"/>
      <c r="J176" s="166">
        <f>J177+J179</f>
        <v>0</v>
      </c>
      <c r="K176" s="113">
        <f>L176+N176</f>
        <v>0</v>
      </c>
      <c r="L176" s="113">
        <f>L177+L180+L181</f>
        <v>0</v>
      </c>
      <c r="M176" s="113"/>
      <c r="N176" s="167">
        <f>N177+N180+N181</f>
        <v>0</v>
      </c>
      <c r="O176" s="168"/>
      <c r="P176" s="169"/>
      <c r="Q176" s="169"/>
      <c r="R176" s="115"/>
      <c r="S176" s="135"/>
      <c r="T176" s="120"/>
      <c r="U176" s="120"/>
      <c r="V176" s="116"/>
    </row>
    <row r="177" spans="1:22" x14ac:dyDescent="0.2">
      <c r="A177" s="170">
        <f t="shared" si="26"/>
        <v>169</v>
      </c>
      <c r="B177" s="42" t="s">
        <v>197</v>
      </c>
      <c r="C177" s="20">
        <f>G177+K177+O177+S177</f>
        <v>0</v>
      </c>
      <c r="D177" s="97">
        <f>H177</f>
        <v>0</v>
      </c>
      <c r="E177" s="97"/>
      <c r="F177" s="98">
        <f>J177+N177+R177+V177</f>
        <v>0</v>
      </c>
      <c r="G177" s="99">
        <f t="shared" si="29"/>
        <v>0</v>
      </c>
      <c r="H177" s="23"/>
      <c r="I177" s="23"/>
      <c r="J177" s="32"/>
      <c r="K177" s="91">
        <f>L177+N177</f>
        <v>0</v>
      </c>
      <c r="L177" s="97"/>
      <c r="M177" s="97"/>
      <c r="N177" s="96">
        <f>N178</f>
        <v>0</v>
      </c>
      <c r="O177" s="99"/>
      <c r="P177" s="97"/>
      <c r="Q177" s="97"/>
      <c r="R177" s="96"/>
      <c r="S177" s="99"/>
      <c r="T177" s="97"/>
      <c r="U177" s="97"/>
      <c r="V177" s="96"/>
    </row>
    <row r="178" spans="1:22" x14ac:dyDescent="0.2">
      <c r="A178" s="170">
        <f t="shared" si="26"/>
        <v>170</v>
      </c>
      <c r="B178" s="42" t="s">
        <v>198</v>
      </c>
      <c r="C178" s="20">
        <f t="shared" ref="C178:E208" si="31">G178+K178+O178+S178</f>
        <v>0</v>
      </c>
      <c r="D178" s="97"/>
      <c r="E178" s="97"/>
      <c r="F178" s="98">
        <f>J178+N178+R178+V178</f>
        <v>0</v>
      </c>
      <c r="G178" s="99"/>
      <c r="H178" s="23"/>
      <c r="I178" s="97"/>
      <c r="J178" s="96"/>
      <c r="K178" s="99">
        <f>L178+N178</f>
        <v>0</v>
      </c>
      <c r="L178" s="97"/>
      <c r="M178" s="97"/>
      <c r="N178" s="96"/>
      <c r="O178" s="99"/>
      <c r="P178" s="97"/>
      <c r="Q178" s="97"/>
      <c r="R178" s="96"/>
      <c r="S178" s="99"/>
      <c r="T178" s="97"/>
      <c r="U178" s="97"/>
      <c r="V178" s="96"/>
    </row>
    <row r="179" spans="1:22" ht="25.5" x14ac:dyDescent="0.2">
      <c r="A179" s="170">
        <v>171</v>
      </c>
      <c r="B179" s="171" t="s">
        <v>199</v>
      </c>
      <c r="C179" s="160">
        <f t="shared" si="31"/>
        <v>0</v>
      </c>
      <c r="D179" s="23"/>
      <c r="E179" s="23"/>
      <c r="F179" s="98">
        <f>J179+N179+R179+V179</f>
        <v>0</v>
      </c>
      <c r="G179" s="99">
        <f t="shared" si="29"/>
        <v>0</v>
      </c>
      <c r="H179" s="23"/>
      <c r="I179" s="97"/>
      <c r="J179" s="9"/>
      <c r="K179" s="99"/>
      <c r="L179" s="97"/>
      <c r="M179" s="97"/>
      <c r="N179" s="96"/>
      <c r="O179" s="99"/>
      <c r="P179" s="97"/>
      <c r="Q179" s="97"/>
      <c r="R179" s="96"/>
      <c r="S179" s="99"/>
      <c r="T179" s="97"/>
      <c r="U179" s="97"/>
      <c r="V179" s="96"/>
    </row>
    <row r="180" spans="1:22" x14ac:dyDescent="0.2">
      <c r="A180" s="170">
        <f t="shared" si="26"/>
        <v>172</v>
      </c>
      <c r="B180" s="42" t="s">
        <v>200</v>
      </c>
      <c r="C180" s="20">
        <f t="shared" si="31"/>
        <v>0</v>
      </c>
      <c r="D180" s="97">
        <f t="shared" si="31"/>
        <v>0</v>
      </c>
      <c r="E180" s="97"/>
      <c r="F180" s="98"/>
      <c r="G180" s="99">
        <f t="shared" si="29"/>
        <v>0</v>
      </c>
      <c r="H180" s="97"/>
      <c r="I180" s="97"/>
      <c r="J180" s="96"/>
      <c r="K180" s="99"/>
      <c r="L180" s="97"/>
      <c r="M180" s="97"/>
      <c r="N180" s="96"/>
      <c r="O180" s="99"/>
      <c r="P180" s="97"/>
      <c r="Q180" s="97"/>
      <c r="R180" s="96"/>
      <c r="S180" s="99"/>
      <c r="T180" s="97"/>
      <c r="U180" s="97"/>
      <c r="V180" s="96"/>
    </row>
    <row r="181" spans="1:22" x14ac:dyDescent="0.2">
      <c r="A181" s="170">
        <f t="shared" si="26"/>
        <v>173</v>
      </c>
      <c r="B181" s="42" t="s">
        <v>192</v>
      </c>
      <c r="C181" s="20">
        <f t="shared" si="31"/>
        <v>0</v>
      </c>
      <c r="D181" s="97">
        <f t="shared" si="31"/>
        <v>0</v>
      </c>
      <c r="E181" s="97"/>
      <c r="F181" s="98"/>
      <c r="G181" s="99"/>
      <c r="H181" s="103"/>
      <c r="I181" s="103"/>
      <c r="J181" s="101"/>
      <c r="K181" s="99">
        <f>L181+N181</f>
        <v>0</v>
      </c>
      <c r="L181" s="103"/>
      <c r="M181" s="103"/>
      <c r="N181" s="101"/>
      <c r="O181" s="99"/>
      <c r="P181" s="103"/>
      <c r="Q181" s="103"/>
      <c r="R181" s="101"/>
      <c r="S181" s="99"/>
      <c r="T181" s="103"/>
      <c r="U181" s="103"/>
      <c r="V181" s="101"/>
    </row>
    <row r="182" spans="1:22" x14ac:dyDescent="0.2">
      <c r="A182" s="170">
        <v>174</v>
      </c>
      <c r="B182" s="42" t="s">
        <v>201</v>
      </c>
      <c r="C182" s="20">
        <f t="shared" si="31"/>
        <v>0</v>
      </c>
      <c r="D182" s="97">
        <f t="shared" si="31"/>
        <v>0</v>
      </c>
      <c r="E182" s="97"/>
      <c r="F182" s="98"/>
      <c r="G182" s="99">
        <f t="shared" si="29"/>
        <v>0</v>
      </c>
      <c r="H182" s="97"/>
      <c r="I182" s="103"/>
      <c r="J182" s="101"/>
      <c r="K182" s="106"/>
      <c r="L182" s="97"/>
      <c r="M182" s="103"/>
      <c r="N182" s="101"/>
      <c r="O182" s="106"/>
      <c r="P182" s="97"/>
      <c r="Q182" s="103"/>
      <c r="R182" s="101"/>
      <c r="S182" s="106"/>
      <c r="T182" s="97"/>
      <c r="U182" s="103"/>
      <c r="V182" s="101"/>
    </row>
    <row r="183" spans="1:22" x14ac:dyDescent="0.2">
      <c r="A183" s="170">
        <v>175</v>
      </c>
      <c r="B183" s="42" t="s">
        <v>202</v>
      </c>
      <c r="C183" s="20">
        <f t="shared" si="31"/>
        <v>0</v>
      </c>
      <c r="D183" s="97">
        <f t="shared" si="31"/>
        <v>0</v>
      </c>
      <c r="E183" s="97"/>
      <c r="F183" s="98"/>
      <c r="G183" s="106">
        <f t="shared" si="29"/>
        <v>0</v>
      </c>
      <c r="H183" s="97"/>
      <c r="I183" s="103"/>
      <c r="J183" s="101"/>
      <c r="K183" s="106"/>
      <c r="L183" s="97"/>
      <c r="M183" s="103"/>
      <c r="N183" s="101"/>
      <c r="O183" s="106"/>
      <c r="P183" s="97"/>
      <c r="Q183" s="103"/>
      <c r="R183" s="101"/>
      <c r="S183" s="106"/>
      <c r="T183" s="97"/>
      <c r="U183" s="103"/>
      <c r="V183" s="101"/>
    </row>
    <row r="184" spans="1:22" x14ac:dyDescent="0.2">
      <c r="A184" s="170">
        <v>176</v>
      </c>
      <c r="B184" s="42" t="s">
        <v>203</v>
      </c>
      <c r="C184" s="20">
        <f t="shared" si="31"/>
        <v>0</v>
      </c>
      <c r="D184" s="97">
        <f t="shared" si="31"/>
        <v>0</v>
      </c>
      <c r="E184" s="97"/>
      <c r="F184" s="98"/>
      <c r="G184" s="106">
        <f t="shared" si="29"/>
        <v>0</v>
      </c>
      <c r="H184" s="97"/>
      <c r="I184" s="103"/>
      <c r="J184" s="101"/>
      <c r="K184" s="106"/>
      <c r="L184" s="97"/>
      <c r="M184" s="103"/>
      <c r="N184" s="101"/>
      <c r="O184" s="106"/>
      <c r="P184" s="97"/>
      <c r="Q184" s="103"/>
      <c r="R184" s="101"/>
      <c r="S184" s="106"/>
      <c r="T184" s="97"/>
      <c r="U184" s="103"/>
      <c r="V184" s="101"/>
    </row>
    <row r="185" spans="1:22" x14ac:dyDescent="0.2">
      <c r="A185" s="170">
        <v>177</v>
      </c>
      <c r="B185" s="25" t="s">
        <v>132</v>
      </c>
      <c r="C185" s="29">
        <f t="shared" si="31"/>
        <v>0</v>
      </c>
      <c r="D185" s="27">
        <f>H185</f>
        <v>0</v>
      </c>
      <c r="E185" s="27"/>
      <c r="F185" s="28"/>
      <c r="G185" s="37">
        <f>G186</f>
        <v>0</v>
      </c>
      <c r="H185" s="27">
        <f>H186</f>
        <v>0</v>
      </c>
      <c r="I185" s="97"/>
      <c r="J185" s="101"/>
      <c r="K185" s="106"/>
      <c r="L185" s="97"/>
      <c r="M185" s="97"/>
      <c r="N185" s="101"/>
      <c r="O185" s="106"/>
      <c r="P185" s="97"/>
      <c r="Q185" s="97"/>
      <c r="R185" s="101"/>
      <c r="S185" s="106"/>
      <c r="T185" s="97"/>
      <c r="U185" s="97"/>
      <c r="V185" s="101"/>
    </row>
    <row r="186" spans="1:22" x14ac:dyDescent="0.2">
      <c r="A186" s="170">
        <f t="shared" si="26"/>
        <v>178</v>
      </c>
      <c r="B186" s="42" t="s">
        <v>204</v>
      </c>
      <c r="C186" s="20">
        <f t="shared" si="31"/>
        <v>0</v>
      </c>
      <c r="D186" s="97">
        <f t="shared" si="31"/>
        <v>0</v>
      </c>
      <c r="E186" s="97"/>
      <c r="F186" s="98"/>
      <c r="G186" s="106">
        <f t="shared" si="29"/>
        <v>0</v>
      </c>
      <c r="H186" s="97"/>
      <c r="I186" s="97"/>
      <c r="J186" s="101"/>
      <c r="K186" s="106"/>
      <c r="L186" s="97"/>
      <c r="M186" s="97"/>
      <c r="N186" s="101"/>
      <c r="O186" s="106"/>
      <c r="P186" s="97"/>
      <c r="Q186" s="97"/>
      <c r="R186" s="101"/>
      <c r="S186" s="106"/>
      <c r="T186" s="97"/>
      <c r="U186" s="97"/>
      <c r="V186" s="101"/>
    </row>
    <row r="187" spans="1:22" x14ac:dyDescent="0.2">
      <c r="A187" s="170">
        <v>179</v>
      </c>
      <c r="B187" s="25" t="s">
        <v>7</v>
      </c>
      <c r="C187" s="29">
        <f t="shared" si="31"/>
        <v>0</v>
      </c>
      <c r="D187" s="27">
        <f t="shared" si="31"/>
        <v>0</v>
      </c>
      <c r="E187" s="27">
        <f t="shared" si="31"/>
        <v>0</v>
      </c>
      <c r="F187" s="28"/>
      <c r="G187" s="29">
        <f t="shared" si="29"/>
        <v>0</v>
      </c>
      <c r="H187" s="27"/>
      <c r="I187" s="27"/>
      <c r="J187" s="32"/>
      <c r="K187" s="29"/>
      <c r="L187" s="97"/>
      <c r="M187" s="97"/>
      <c r="N187" s="96"/>
      <c r="O187" s="99"/>
      <c r="P187" s="97"/>
      <c r="Q187" s="97"/>
      <c r="R187" s="96"/>
      <c r="S187" s="29">
        <f>T187+V187</f>
        <v>0</v>
      </c>
      <c r="T187" s="27"/>
      <c r="U187" s="27"/>
      <c r="V187" s="30"/>
    </row>
    <row r="188" spans="1:22" x14ac:dyDescent="0.2">
      <c r="A188" s="170">
        <f t="shared" si="26"/>
        <v>180</v>
      </c>
      <c r="B188" s="25" t="s">
        <v>8</v>
      </c>
      <c r="C188" s="29">
        <f t="shared" si="31"/>
        <v>0</v>
      </c>
      <c r="D188" s="27">
        <f t="shared" si="31"/>
        <v>0</v>
      </c>
      <c r="E188" s="27">
        <f t="shared" si="31"/>
        <v>0</v>
      </c>
      <c r="F188" s="28"/>
      <c r="G188" s="29">
        <f t="shared" si="29"/>
        <v>0</v>
      </c>
      <c r="H188" s="27"/>
      <c r="I188" s="27"/>
      <c r="J188" s="32"/>
      <c r="K188" s="29"/>
      <c r="L188" s="97"/>
      <c r="M188" s="97"/>
      <c r="N188" s="96"/>
      <c r="O188" s="99"/>
      <c r="P188" s="97"/>
      <c r="Q188" s="97"/>
      <c r="R188" s="96"/>
      <c r="S188" s="29"/>
      <c r="T188" s="27"/>
      <c r="U188" s="27"/>
      <c r="V188" s="30"/>
    </row>
    <row r="189" spans="1:22" x14ac:dyDescent="0.2">
      <c r="A189" s="170">
        <f t="shared" si="26"/>
        <v>181</v>
      </c>
      <c r="B189" s="25" t="s">
        <v>9</v>
      </c>
      <c r="C189" s="29">
        <f t="shared" si="31"/>
        <v>0</v>
      </c>
      <c r="D189" s="27">
        <f t="shared" si="31"/>
        <v>0</v>
      </c>
      <c r="E189" s="27">
        <f t="shared" si="31"/>
        <v>0</v>
      </c>
      <c r="F189" s="28"/>
      <c r="G189" s="29">
        <f t="shared" si="29"/>
        <v>0</v>
      </c>
      <c r="H189" s="27"/>
      <c r="I189" s="27"/>
      <c r="J189" s="30"/>
      <c r="K189" s="29"/>
      <c r="L189" s="97"/>
      <c r="M189" s="97"/>
      <c r="N189" s="96"/>
      <c r="O189" s="99"/>
      <c r="P189" s="97"/>
      <c r="Q189" s="97"/>
      <c r="R189" s="96"/>
      <c r="S189" s="29">
        <f>T189+V189</f>
        <v>0</v>
      </c>
      <c r="T189" s="27"/>
      <c r="U189" s="27"/>
      <c r="V189" s="30"/>
    </row>
    <row r="190" spans="1:22" x14ac:dyDescent="0.2">
      <c r="A190" s="170">
        <f t="shared" si="26"/>
        <v>182</v>
      </c>
      <c r="B190" s="25" t="s">
        <v>10</v>
      </c>
      <c r="C190" s="29">
        <f t="shared" si="31"/>
        <v>0</v>
      </c>
      <c r="D190" s="27">
        <f t="shared" si="31"/>
        <v>0</v>
      </c>
      <c r="E190" s="27">
        <f t="shared" si="31"/>
        <v>0</v>
      </c>
      <c r="F190" s="28"/>
      <c r="G190" s="29">
        <f t="shared" si="29"/>
        <v>0</v>
      </c>
      <c r="H190" s="27"/>
      <c r="I190" s="27"/>
      <c r="J190" s="30"/>
      <c r="K190" s="29"/>
      <c r="L190" s="97"/>
      <c r="M190" s="97"/>
      <c r="N190" s="96"/>
      <c r="O190" s="99"/>
      <c r="P190" s="97"/>
      <c r="Q190" s="97"/>
      <c r="R190" s="96"/>
      <c r="S190" s="29"/>
      <c r="T190" s="27"/>
      <c r="U190" s="27"/>
      <c r="V190" s="30"/>
    </row>
    <row r="191" spans="1:22" x14ac:dyDescent="0.2">
      <c r="A191" s="170">
        <f t="shared" si="26"/>
        <v>183</v>
      </c>
      <c r="B191" s="25" t="s">
        <v>11</v>
      </c>
      <c r="C191" s="29">
        <f t="shared" si="31"/>
        <v>0</v>
      </c>
      <c r="D191" s="27">
        <f t="shared" si="31"/>
        <v>0</v>
      </c>
      <c r="E191" s="27">
        <f t="shared" si="31"/>
        <v>0</v>
      </c>
      <c r="F191" s="28"/>
      <c r="G191" s="29">
        <f t="shared" si="29"/>
        <v>0</v>
      </c>
      <c r="H191" s="27"/>
      <c r="I191" s="27"/>
      <c r="J191" s="30"/>
      <c r="K191" s="29"/>
      <c r="L191" s="97"/>
      <c r="M191" s="97"/>
      <c r="N191" s="96"/>
      <c r="O191" s="99"/>
      <c r="P191" s="97"/>
      <c r="Q191" s="97"/>
      <c r="R191" s="96"/>
      <c r="S191" s="29"/>
      <c r="T191" s="27"/>
      <c r="U191" s="27"/>
      <c r="V191" s="30"/>
    </row>
    <row r="192" spans="1:22" x14ac:dyDescent="0.2">
      <c r="A192" s="170">
        <f t="shared" si="26"/>
        <v>184</v>
      </c>
      <c r="B192" s="25" t="s">
        <v>12</v>
      </c>
      <c r="C192" s="29">
        <f t="shared" si="31"/>
        <v>0</v>
      </c>
      <c r="D192" s="27">
        <f t="shared" si="31"/>
        <v>0</v>
      </c>
      <c r="E192" s="27">
        <f t="shared" si="31"/>
        <v>0</v>
      </c>
      <c r="F192" s="28"/>
      <c r="G192" s="29">
        <f t="shared" si="29"/>
        <v>0</v>
      </c>
      <c r="H192" s="27"/>
      <c r="I192" s="27"/>
      <c r="J192" s="30"/>
      <c r="K192" s="29"/>
      <c r="L192" s="97"/>
      <c r="M192" s="97"/>
      <c r="N192" s="96"/>
      <c r="O192" s="99"/>
      <c r="P192" s="97"/>
      <c r="Q192" s="97"/>
      <c r="R192" s="96"/>
      <c r="S192" s="29"/>
      <c r="T192" s="27"/>
      <c r="U192" s="27"/>
      <c r="V192" s="30"/>
    </row>
    <row r="193" spans="1:22" x14ac:dyDescent="0.2">
      <c r="A193" s="170">
        <f t="shared" si="26"/>
        <v>185</v>
      </c>
      <c r="B193" s="25" t="s">
        <v>13</v>
      </c>
      <c r="C193" s="29">
        <f t="shared" si="31"/>
        <v>0</v>
      </c>
      <c r="D193" s="27">
        <f t="shared" si="31"/>
        <v>0</v>
      </c>
      <c r="E193" s="27">
        <f t="shared" si="31"/>
        <v>0</v>
      </c>
      <c r="F193" s="28"/>
      <c r="G193" s="29">
        <f t="shared" si="29"/>
        <v>0</v>
      </c>
      <c r="H193" s="27"/>
      <c r="I193" s="27"/>
      <c r="J193" s="30"/>
      <c r="K193" s="29"/>
      <c r="L193" s="97"/>
      <c r="M193" s="97"/>
      <c r="N193" s="96"/>
      <c r="O193" s="99"/>
      <c r="P193" s="97"/>
      <c r="Q193" s="97"/>
      <c r="R193" s="96"/>
      <c r="S193" s="29">
        <f>T193+V193</f>
        <v>0</v>
      </c>
      <c r="T193" s="27"/>
      <c r="U193" s="27"/>
      <c r="V193" s="30"/>
    </row>
    <row r="194" spans="1:22" x14ac:dyDescent="0.2">
      <c r="A194" s="170">
        <f t="shared" si="26"/>
        <v>186</v>
      </c>
      <c r="B194" s="25" t="s">
        <v>14</v>
      </c>
      <c r="C194" s="29">
        <f t="shared" si="31"/>
        <v>0</v>
      </c>
      <c r="D194" s="27">
        <f t="shared" si="31"/>
        <v>0</v>
      </c>
      <c r="E194" s="27">
        <f t="shared" si="31"/>
        <v>0</v>
      </c>
      <c r="F194" s="28"/>
      <c r="G194" s="29">
        <f t="shared" si="29"/>
        <v>0</v>
      </c>
      <c r="H194" s="27"/>
      <c r="I194" s="27"/>
      <c r="J194" s="30"/>
      <c r="K194" s="29"/>
      <c r="L194" s="97"/>
      <c r="M194" s="97"/>
      <c r="N194" s="96"/>
      <c r="O194" s="99"/>
      <c r="P194" s="97"/>
      <c r="Q194" s="97"/>
      <c r="R194" s="96"/>
      <c r="S194" s="29"/>
      <c r="T194" s="27"/>
      <c r="U194" s="27"/>
      <c r="V194" s="30"/>
    </row>
    <row r="195" spans="1:22" x14ac:dyDescent="0.2">
      <c r="A195" s="170">
        <f t="shared" si="26"/>
        <v>187</v>
      </c>
      <c r="B195" s="25" t="s">
        <v>28</v>
      </c>
      <c r="C195" s="29">
        <f t="shared" si="31"/>
        <v>0</v>
      </c>
      <c r="D195" s="27">
        <f t="shared" si="31"/>
        <v>0</v>
      </c>
      <c r="E195" s="27">
        <f t="shared" si="31"/>
        <v>0</v>
      </c>
      <c r="F195" s="28"/>
      <c r="G195" s="29">
        <f t="shared" si="29"/>
        <v>0</v>
      </c>
      <c r="H195" s="27"/>
      <c r="I195" s="27"/>
      <c r="J195" s="30"/>
      <c r="K195" s="29"/>
      <c r="L195" s="97"/>
      <c r="M195" s="97"/>
      <c r="N195" s="96"/>
      <c r="O195" s="99"/>
      <c r="P195" s="97"/>
      <c r="Q195" s="97"/>
      <c r="R195" s="96"/>
      <c r="S195" s="29"/>
      <c r="T195" s="27"/>
      <c r="U195" s="27"/>
      <c r="V195" s="30"/>
    </row>
    <row r="196" spans="1:22" ht="13.5" thickBot="1" x14ac:dyDescent="0.25">
      <c r="A196" s="172">
        <f t="shared" si="26"/>
        <v>188</v>
      </c>
      <c r="B196" s="25" t="s">
        <v>15</v>
      </c>
      <c r="C196" s="29">
        <f t="shared" si="31"/>
        <v>0</v>
      </c>
      <c r="D196" s="27">
        <f t="shared" si="31"/>
        <v>0</v>
      </c>
      <c r="E196" s="27">
        <f>I196+M196+Q196+U196</f>
        <v>0</v>
      </c>
      <c r="F196" s="28"/>
      <c r="G196" s="59">
        <f t="shared" si="29"/>
        <v>0</v>
      </c>
      <c r="H196" s="58"/>
      <c r="I196" s="58"/>
      <c r="J196" s="61"/>
      <c r="K196" s="29"/>
      <c r="L196" s="97"/>
      <c r="M196" s="97"/>
      <c r="N196" s="96"/>
      <c r="O196" s="99"/>
      <c r="P196" s="97"/>
      <c r="Q196" s="97"/>
      <c r="R196" s="96"/>
      <c r="S196" s="59">
        <f>T196+V196</f>
        <v>0</v>
      </c>
      <c r="T196" s="58"/>
      <c r="U196" s="58"/>
      <c r="V196" s="61"/>
    </row>
    <row r="197" spans="1:22" ht="45.75" thickBot="1" x14ac:dyDescent="0.3">
      <c r="A197" s="74">
        <v>189</v>
      </c>
      <c r="B197" s="75" t="s">
        <v>205</v>
      </c>
      <c r="C197" s="76">
        <f t="shared" si="31"/>
        <v>0</v>
      </c>
      <c r="D197" s="63">
        <f t="shared" si="31"/>
        <v>0</v>
      </c>
      <c r="E197" s="63"/>
      <c r="F197" s="68"/>
      <c r="G197" s="76">
        <f>G198+G200+G203+G206</f>
        <v>0</v>
      </c>
      <c r="H197" s="63">
        <f>H198+H200+H203+H206</f>
        <v>0</v>
      </c>
      <c r="I197" s="63"/>
      <c r="J197" s="68"/>
      <c r="K197" s="77">
        <f>K201</f>
        <v>0</v>
      </c>
      <c r="L197" s="63">
        <f>L201</f>
        <v>0</v>
      </c>
      <c r="M197" s="63"/>
      <c r="N197" s="68"/>
      <c r="O197" s="76"/>
      <c r="P197" s="63"/>
      <c r="Q197" s="63"/>
      <c r="R197" s="68"/>
      <c r="S197" s="63"/>
      <c r="T197" s="63"/>
      <c r="U197" s="63"/>
      <c r="V197" s="68"/>
    </row>
    <row r="198" spans="1:22" x14ac:dyDescent="0.2">
      <c r="A198" s="79">
        <v>190</v>
      </c>
      <c r="B198" s="93" t="s">
        <v>129</v>
      </c>
      <c r="C198" s="88">
        <f t="shared" si="31"/>
        <v>0</v>
      </c>
      <c r="D198" s="86">
        <f t="shared" si="31"/>
        <v>0</v>
      </c>
      <c r="E198" s="86"/>
      <c r="F198" s="89"/>
      <c r="G198" s="90">
        <f>G199</f>
        <v>0</v>
      </c>
      <c r="H198" s="86">
        <f>H199</f>
        <v>0</v>
      </c>
      <c r="I198" s="120"/>
      <c r="J198" s="112"/>
      <c r="K198" s="173"/>
      <c r="L198" s="120"/>
      <c r="M198" s="120"/>
      <c r="N198" s="174"/>
      <c r="O198" s="173"/>
      <c r="P198" s="120"/>
      <c r="Q198" s="120"/>
      <c r="R198" s="174"/>
      <c r="S198" s="173"/>
      <c r="T198" s="120"/>
      <c r="U198" s="120"/>
      <c r="V198" s="174"/>
    </row>
    <row r="199" spans="1:22" x14ac:dyDescent="0.2">
      <c r="A199" s="94">
        <f t="shared" si="26"/>
        <v>191</v>
      </c>
      <c r="B199" s="42" t="s">
        <v>206</v>
      </c>
      <c r="C199" s="20">
        <f t="shared" si="31"/>
        <v>0</v>
      </c>
      <c r="D199" s="97">
        <f t="shared" si="31"/>
        <v>0</v>
      </c>
      <c r="E199" s="97"/>
      <c r="F199" s="96"/>
      <c r="G199" s="103">
        <f t="shared" si="29"/>
        <v>0</v>
      </c>
      <c r="H199" s="98"/>
      <c r="I199" s="97"/>
      <c r="J199" s="98"/>
      <c r="K199" s="99"/>
      <c r="L199" s="97"/>
      <c r="M199" s="97"/>
      <c r="N199" s="96"/>
      <c r="O199" s="99"/>
      <c r="P199" s="97"/>
      <c r="Q199" s="97"/>
      <c r="R199" s="96"/>
      <c r="S199" s="99"/>
      <c r="T199" s="97"/>
      <c r="U199" s="97"/>
      <c r="V199" s="96"/>
    </row>
    <row r="200" spans="1:22" x14ac:dyDescent="0.2">
      <c r="A200" s="94">
        <f t="shared" si="26"/>
        <v>192</v>
      </c>
      <c r="B200" s="25" t="s">
        <v>207</v>
      </c>
      <c r="C200" s="29">
        <f t="shared" si="31"/>
        <v>0</v>
      </c>
      <c r="D200" s="27">
        <f t="shared" si="31"/>
        <v>0</v>
      </c>
      <c r="E200" s="27"/>
      <c r="F200" s="30"/>
      <c r="G200" s="100">
        <f>G202</f>
        <v>0</v>
      </c>
      <c r="H200" s="27">
        <f>H202</f>
        <v>0</v>
      </c>
      <c r="I200" s="97"/>
      <c r="J200" s="98"/>
      <c r="K200" s="37">
        <f>K201</f>
        <v>0</v>
      </c>
      <c r="L200" s="27">
        <f>L201</f>
        <v>0</v>
      </c>
      <c r="M200" s="97"/>
      <c r="N200" s="96"/>
      <c r="O200" s="99"/>
      <c r="P200" s="97"/>
      <c r="Q200" s="97"/>
      <c r="R200" s="96"/>
      <c r="S200" s="99"/>
      <c r="T200" s="97"/>
      <c r="U200" s="97"/>
      <c r="V200" s="96"/>
    </row>
    <row r="201" spans="1:22" x14ac:dyDescent="0.2">
      <c r="A201" s="94">
        <f t="shared" si="26"/>
        <v>193</v>
      </c>
      <c r="B201" s="42" t="s">
        <v>208</v>
      </c>
      <c r="C201" s="20">
        <f t="shared" si="31"/>
        <v>0</v>
      </c>
      <c r="D201" s="23">
        <f t="shared" si="31"/>
        <v>0</v>
      </c>
      <c r="E201" s="27"/>
      <c r="F201" s="30"/>
      <c r="G201" s="26"/>
      <c r="H201" s="100"/>
      <c r="I201" s="97"/>
      <c r="J201" s="98"/>
      <c r="K201" s="99">
        <f>L201+N201</f>
        <v>0</v>
      </c>
      <c r="L201" s="97"/>
      <c r="M201" s="97"/>
      <c r="N201" s="96"/>
      <c r="O201" s="99"/>
      <c r="P201" s="97"/>
      <c r="Q201" s="97"/>
      <c r="R201" s="96"/>
      <c r="S201" s="99"/>
      <c r="T201" s="97"/>
      <c r="U201" s="97"/>
      <c r="V201" s="96"/>
    </row>
    <row r="202" spans="1:22" x14ac:dyDescent="0.2">
      <c r="A202" s="94">
        <f t="shared" si="26"/>
        <v>194</v>
      </c>
      <c r="B202" s="42" t="s">
        <v>209</v>
      </c>
      <c r="C202" s="20">
        <f t="shared" si="31"/>
        <v>0</v>
      </c>
      <c r="D202" s="97">
        <f t="shared" si="31"/>
        <v>0</v>
      </c>
      <c r="E202" s="97"/>
      <c r="F202" s="96"/>
      <c r="G202" s="103">
        <f t="shared" si="29"/>
        <v>0</v>
      </c>
      <c r="H202" s="98"/>
      <c r="I202" s="97"/>
      <c r="J202" s="98"/>
      <c r="K202" s="99"/>
      <c r="L202" s="97"/>
      <c r="M202" s="97"/>
      <c r="N202" s="96"/>
      <c r="O202" s="99"/>
      <c r="P202" s="97"/>
      <c r="Q202" s="97"/>
      <c r="R202" s="96"/>
      <c r="S202" s="99"/>
      <c r="T202" s="97"/>
      <c r="U202" s="97"/>
      <c r="V202" s="96"/>
    </row>
    <row r="203" spans="1:22" x14ac:dyDescent="0.2">
      <c r="A203" s="94">
        <v>195</v>
      </c>
      <c r="B203" s="25" t="s">
        <v>132</v>
      </c>
      <c r="C203" s="29">
        <f t="shared" si="31"/>
        <v>0</v>
      </c>
      <c r="D203" s="27">
        <f t="shared" si="31"/>
        <v>0</v>
      </c>
      <c r="E203" s="27"/>
      <c r="F203" s="30"/>
      <c r="G203" s="100">
        <f t="shared" si="29"/>
        <v>0</v>
      </c>
      <c r="H203" s="27">
        <f>H204+H205</f>
        <v>0</v>
      </c>
      <c r="I203" s="97"/>
      <c r="J203" s="98"/>
      <c r="K203" s="99"/>
      <c r="L203" s="97"/>
      <c r="M203" s="97"/>
      <c r="N203" s="96"/>
      <c r="O203" s="99"/>
      <c r="P203" s="97"/>
      <c r="Q203" s="97"/>
      <c r="R203" s="96"/>
      <c r="S203" s="37"/>
      <c r="T203" s="27"/>
      <c r="U203" s="97"/>
      <c r="V203" s="96"/>
    </row>
    <row r="204" spans="1:22" ht="25.5" x14ac:dyDescent="0.2">
      <c r="A204" s="94">
        <f t="shared" si="26"/>
        <v>196</v>
      </c>
      <c r="B204" s="107" t="s">
        <v>210</v>
      </c>
      <c r="C204" s="20">
        <f t="shared" si="31"/>
        <v>0</v>
      </c>
      <c r="D204" s="23">
        <f t="shared" si="31"/>
        <v>0</v>
      </c>
      <c r="E204" s="52"/>
      <c r="F204" s="53"/>
      <c r="G204" s="18">
        <f t="shared" si="29"/>
        <v>0</v>
      </c>
      <c r="H204" s="175"/>
      <c r="I204" s="144"/>
      <c r="J204" s="163"/>
      <c r="K204" s="143"/>
      <c r="L204" s="144"/>
      <c r="M204" s="144"/>
      <c r="N204" s="145"/>
      <c r="O204" s="143"/>
      <c r="P204" s="144"/>
      <c r="Q204" s="144"/>
      <c r="R204" s="145"/>
      <c r="S204" s="143"/>
      <c r="T204" s="144"/>
      <c r="U204" s="144"/>
      <c r="V204" s="145"/>
    </row>
    <row r="205" spans="1:22" x14ac:dyDescent="0.2">
      <c r="A205" s="94">
        <f t="shared" si="26"/>
        <v>197</v>
      </c>
      <c r="B205" s="25" t="s">
        <v>211</v>
      </c>
      <c r="C205" s="20">
        <f t="shared" si="31"/>
        <v>0</v>
      </c>
      <c r="D205" s="23">
        <f t="shared" si="31"/>
        <v>0</v>
      </c>
      <c r="E205" s="46"/>
      <c r="F205" s="49"/>
      <c r="G205" s="103">
        <f t="shared" si="29"/>
        <v>0</v>
      </c>
      <c r="H205" s="52"/>
      <c r="I205" s="144"/>
      <c r="J205" s="163"/>
      <c r="K205" s="143"/>
      <c r="L205" s="144"/>
      <c r="M205" s="144"/>
      <c r="N205" s="145"/>
      <c r="O205" s="143"/>
      <c r="P205" s="144"/>
      <c r="Q205" s="144"/>
      <c r="R205" s="145"/>
      <c r="S205" s="23"/>
      <c r="T205" s="144"/>
      <c r="U205" s="144"/>
      <c r="V205" s="145"/>
    </row>
    <row r="206" spans="1:22" x14ac:dyDescent="0.2">
      <c r="A206" s="94">
        <v>198</v>
      </c>
      <c r="B206" s="25" t="s">
        <v>35</v>
      </c>
      <c r="C206" s="29">
        <f t="shared" si="31"/>
        <v>0</v>
      </c>
      <c r="D206" s="27">
        <f t="shared" si="31"/>
        <v>0</v>
      </c>
      <c r="E206" s="46"/>
      <c r="F206" s="49"/>
      <c r="G206" s="26">
        <f t="shared" si="29"/>
        <v>0</v>
      </c>
      <c r="H206" s="46">
        <f>H207</f>
        <v>0</v>
      </c>
      <c r="I206" s="144"/>
      <c r="J206" s="176"/>
      <c r="K206" s="177"/>
      <c r="L206" s="144"/>
      <c r="M206" s="144"/>
      <c r="N206" s="178"/>
      <c r="O206" s="143"/>
      <c r="P206" s="144"/>
      <c r="Q206" s="144"/>
      <c r="R206" s="178"/>
      <c r="S206" s="177"/>
      <c r="T206" s="144"/>
      <c r="U206" s="144"/>
      <c r="V206" s="178"/>
    </row>
    <row r="207" spans="1:22" ht="13.5" thickBot="1" x14ac:dyDescent="0.25">
      <c r="A207" s="123">
        <v>199</v>
      </c>
      <c r="B207" s="139" t="s">
        <v>212</v>
      </c>
      <c r="C207" s="51">
        <f t="shared" si="31"/>
        <v>0</v>
      </c>
      <c r="D207" s="52">
        <f t="shared" si="31"/>
        <v>0</v>
      </c>
      <c r="E207" s="46"/>
      <c r="F207" s="49"/>
      <c r="G207" s="162">
        <f t="shared" si="29"/>
        <v>0</v>
      </c>
      <c r="H207" s="52"/>
      <c r="I207" s="144"/>
      <c r="J207" s="176"/>
      <c r="K207" s="177"/>
      <c r="L207" s="144"/>
      <c r="M207" s="144"/>
      <c r="N207" s="178"/>
      <c r="O207" s="143"/>
      <c r="P207" s="144"/>
      <c r="Q207" s="144"/>
      <c r="R207" s="178"/>
      <c r="S207" s="177"/>
      <c r="T207" s="144"/>
      <c r="U207" s="144"/>
      <c r="V207" s="178"/>
    </row>
    <row r="208" spans="1:22" ht="13.5" thickBot="1" x14ac:dyDescent="0.25">
      <c r="A208" s="74">
        <v>200</v>
      </c>
      <c r="B208" s="179" t="s">
        <v>213</v>
      </c>
      <c r="C208" s="129">
        <f t="shared" si="31"/>
        <v>12693.383999999998</v>
      </c>
      <c r="D208" s="130">
        <f t="shared" si="31"/>
        <v>12681.564999999999</v>
      </c>
      <c r="E208" s="63">
        <f>I208+M208+Q208+U208</f>
        <v>8236.3879999999972</v>
      </c>
      <c r="F208" s="64">
        <f>J208+N208+R208+V208</f>
        <v>11.819000000000001</v>
      </c>
      <c r="G208" s="130">
        <f>G9+G44+G99+G140+G175+G197</f>
        <v>5817.7960000000003</v>
      </c>
      <c r="H208" s="130">
        <f>H9+H44+H99+H140+H175+H197</f>
        <v>5807.9770000000008</v>
      </c>
      <c r="I208" s="63">
        <f>I9+I44+I99+I140+I175+I197</f>
        <v>3611.0589999999993</v>
      </c>
      <c r="J208" s="130">
        <f>J9+J44+J99+J140+J175+J197</f>
        <v>9.8190000000000008</v>
      </c>
      <c r="K208" s="67">
        <f>K9+K44+K99+K140+K175+K197</f>
        <v>239.86199999999997</v>
      </c>
      <c r="L208" s="63">
        <f>L9+L44+L140+L175+L197</f>
        <v>239.86199999999997</v>
      </c>
      <c r="M208" s="63">
        <f>M9+M44+M140+M175+M197</f>
        <v>82.593000000000004</v>
      </c>
      <c r="N208" s="78">
        <f>N9+N44+N99+N140+N175+N197</f>
        <v>0</v>
      </c>
      <c r="O208" s="76">
        <f>O9+O44+O99+O140+O175+O197</f>
        <v>6048.3999999999978</v>
      </c>
      <c r="P208" s="63">
        <f>P9+P44+P99+P140+P175+P197</f>
        <v>6048.3999999999978</v>
      </c>
      <c r="Q208" s="63">
        <f>Q9+Q44+Q99+Q140+Q175+Q197</f>
        <v>4518.9329999999982</v>
      </c>
      <c r="R208" s="63"/>
      <c r="S208" s="69">
        <f>S9+S44+S99+S140+S175+S197</f>
        <v>587.32600000000002</v>
      </c>
      <c r="T208" s="130">
        <f>T9+T44+T99+T140+T175+T197</f>
        <v>585.32600000000002</v>
      </c>
      <c r="U208" s="130">
        <f>U9+U44+U99+U140+U175+U197</f>
        <v>23.803000000000004</v>
      </c>
      <c r="V208" s="68">
        <f>V9+V20+SUM(V34:V43)+V44+V99+V140+V175+V197</f>
        <v>2</v>
      </c>
    </row>
    <row r="211" spans="2:2" x14ac:dyDescent="0.2">
      <c r="B211" s="5" t="s">
        <v>112</v>
      </c>
    </row>
    <row r="212" spans="2:2" x14ac:dyDescent="0.2">
      <c r="B212" s="5" t="s">
        <v>218</v>
      </c>
    </row>
    <row r="213" spans="2:2" x14ac:dyDescent="0.2">
      <c r="B213" s="70" t="s">
        <v>214</v>
      </c>
    </row>
    <row r="214" spans="2:2" x14ac:dyDescent="0.2">
      <c r="B214" s="5" t="s">
        <v>113</v>
      </c>
    </row>
  </sheetData>
  <mergeCells count="24">
    <mergeCell ref="C3:J3"/>
    <mergeCell ref="C4:I4"/>
    <mergeCell ref="H7:I7"/>
    <mergeCell ref="J7:J8"/>
    <mergeCell ref="L7:M7"/>
    <mergeCell ref="K6:K8"/>
    <mergeCell ref="L6:N6"/>
    <mergeCell ref="H6:J6"/>
    <mergeCell ref="D7:E7"/>
    <mergeCell ref="F7:F8"/>
    <mergeCell ref="S6:S8"/>
    <mergeCell ref="T6:V6"/>
    <mergeCell ref="T7:U7"/>
    <mergeCell ref="V7:V8"/>
    <mergeCell ref="N7:N8"/>
    <mergeCell ref="P7:Q7"/>
    <mergeCell ref="R7:R8"/>
    <mergeCell ref="O6:O8"/>
    <mergeCell ref="P6:R6"/>
    <mergeCell ref="A6:A8"/>
    <mergeCell ref="B6:B8"/>
    <mergeCell ref="C6:C8"/>
    <mergeCell ref="D6:F6"/>
    <mergeCell ref="G6:G8"/>
  </mergeCells>
  <pageMargins left="0.35433070866141736" right="0" top="0.78740157480314965" bottom="0.19685039370078741" header="0.51181102362204722" footer="0.51181102362204722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231"/>
  <sheetViews>
    <sheetView tabSelected="1" workbookViewId="0">
      <pane xSplit="2" ySplit="9" topLeftCell="O10" activePane="bottomRight" state="frozen"/>
      <selection pane="topRight" activeCell="C1" sqref="C1"/>
      <selection pane="bottomLeft" activeCell="A10" sqref="A10"/>
      <selection pane="bottomRight" activeCell="V5" sqref="V5"/>
    </sheetView>
  </sheetViews>
  <sheetFormatPr defaultRowHeight="12.75" x14ac:dyDescent="0.2"/>
  <cols>
    <col min="1" max="1" width="4.5703125" customWidth="1"/>
    <col min="2" max="2" width="52.140625" customWidth="1"/>
    <col min="3" max="3" width="10" customWidth="1"/>
    <col min="4" max="4" width="12" customWidth="1"/>
    <col min="5" max="5" width="10.42578125" customWidth="1"/>
    <col min="7" max="7" width="10.140625" customWidth="1"/>
    <col min="8" max="8" width="9.42578125" customWidth="1"/>
    <col min="9" max="9" width="11" customWidth="1"/>
    <col min="18" max="18" width="8" customWidth="1"/>
    <col min="22" max="22" width="8" customWidth="1"/>
  </cols>
  <sheetData>
    <row r="3" spans="1:26" x14ac:dyDescent="0.2">
      <c r="A3" s="193"/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8" t="s">
        <v>25</v>
      </c>
      <c r="S3" s="198"/>
      <c r="T3" s="198"/>
      <c r="U3" s="198"/>
      <c r="V3" s="193"/>
    </row>
    <row r="4" spans="1:26" x14ac:dyDescent="0.2">
      <c r="A4" s="193"/>
      <c r="B4" s="193"/>
      <c r="C4" s="673" t="s">
        <v>314</v>
      </c>
      <c r="D4" s="673"/>
      <c r="E4" s="673"/>
      <c r="F4" s="673"/>
      <c r="G4" s="673"/>
      <c r="H4" s="673"/>
      <c r="I4" s="673"/>
      <c r="J4" s="673"/>
      <c r="K4" s="193"/>
      <c r="L4" s="193"/>
      <c r="M4" s="193"/>
      <c r="N4" s="193"/>
      <c r="O4" s="193"/>
      <c r="P4" s="194"/>
      <c r="Q4" s="193"/>
      <c r="R4" s="198" t="s">
        <v>456</v>
      </c>
      <c r="S4" s="270"/>
      <c r="T4" s="270"/>
      <c r="U4" s="349"/>
      <c r="V4" s="196"/>
    </row>
    <row r="5" spans="1:26" x14ac:dyDescent="0.2">
      <c r="A5" s="193"/>
      <c r="B5" s="197"/>
      <c r="C5" s="673" t="s">
        <v>316</v>
      </c>
      <c r="D5" s="673"/>
      <c r="E5" s="673"/>
      <c r="F5" s="673"/>
      <c r="G5" s="673"/>
      <c r="H5" s="673"/>
      <c r="I5" s="673"/>
      <c r="J5" s="193"/>
      <c r="K5" s="193"/>
      <c r="L5" s="193"/>
      <c r="M5" s="193"/>
      <c r="N5" s="193"/>
      <c r="O5" s="193"/>
      <c r="P5" s="194"/>
      <c r="Q5" s="195"/>
      <c r="R5" s="198" t="s">
        <v>442</v>
      </c>
      <c r="S5" s="198"/>
      <c r="T5" s="198"/>
      <c r="U5" s="198"/>
      <c r="V5" s="193"/>
    </row>
    <row r="6" spans="1:26" ht="13.5" thickBot="1" x14ac:dyDescent="0.25">
      <c r="A6" s="193"/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4"/>
      <c r="Q6" s="193"/>
      <c r="R6" s="193"/>
      <c r="S6" s="193"/>
      <c r="T6" s="198" t="s">
        <v>116</v>
      </c>
      <c r="U6" s="193"/>
      <c r="V6" s="193"/>
    </row>
    <row r="7" spans="1:26" ht="12.75" customHeight="1" x14ac:dyDescent="0.2">
      <c r="A7" s="668"/>
      <c r="B7" s="670" t="s">
        <v>41</v>
      </c>
      <c r="C7" s="662" t="s">
        <v>42</v>
      </c>
      <c r="D7" s="664" t="s">
        <v>304</v>
      </c>
      <c r="E7" s="665"/>
      <c r="F7" s="672"/>
      <c r="G7" s="662" t="s">
        <v>44</v>
      </c>
      <c r="H7" s="664" t="s">
        <v>304</v>
      </c>
      <c r="I7" s="665"/>
      <c r="J7" s="665"/>
      <c r="K7" s="658" t="s">
        <v>217</v>
      </c>
      <c r="L7" s="651" t="s">
        <v>304</v>
      </c>
      <c r="M7" s="652"/>
      <c r="N7" s="653"/>
      <c r="O7" s="662" t="s">
        <v>270</v>
      </c>
      <c r="P7" s="664" t="s">
        <v>304</v>
      </c>
      <c r="Q7" s="665"/>
      <c r="R7" s="665"/>
      <c r="S7" s="658" t="s">
        <v>46</v>
      </c>
      <c r="T7" s="651" t="s">
        <v>304</v>
      </c>
      <c r="U7" s="652"/>
      <c r="V7" s="653"/>
      <c r="W7" s="633" t="s">
        <v>341</v>
      </c>
      <c r="X7" s="651" t="s">
        <v>304</v>
      </c>
      <c r="Y7" s="652"/>
      <c r="Z7" s="653"/>
    </row>
    <row r="8" spans="1:26" ht="12.75" customHeight="1" x14ac:dyDescent="0.2">
      <c r="A8" s="669"/>
      <c r="B8" s="671"/>
      <c r="C8" s="663"/>
      <c r="D8" s="654" t="s">
        <v>47</v>
      </c>
      <c r="E8" s="655"/>
      <c r="F8" s="666" t="s">
        <v>48</v>
      </c>
      <c r="G8" s="663"/>
      <c r="H8" s="654" t="s">
        <v>47</v>
      </c>
      <c r="I8" s="655"/>
      <c r="J8" s="660" t="s">
        <v>48</v>
      </c>
      <c r="K8" s="659"/>
      <c r="L8" s="654" t="s">
        <v>47</v>
      </c>
      <c r="M8" s="655"/>
      <c r="N8" s="656" t="s">
        <v>48</v>
      </c>
      <c r="O8" s="663"/>
      <c r="P8" s="654" t="s">
        <v>47</v>
      </c>
      <c r="Q8" s="655"/>
      <c r="R8" s="660" t="s">
        <v>48</v>
      </c>
      <c r="S8" s="659"/>
      <c r="T8" s="654" t="s">
        <v>47</v>
      </c>
      <c r="U8" s="655"/>
      <c r="V8" s="656" t="s">
        <v>48</v>
      </c>
      <c r="W8" s="634"/>
      <c r="X8" s="654" t="s">
        <v>47</v>
      </c>
      <c r="Y8" s="655"/>
      <c r="Z8" s="656" t="s">
        <v>48</v>
      </c>
    </row>
    <row r="9" spans="1:26" ht="48.75" thickBot="1" x14ac:dyDescent="0.25">
      <c r="A9" s="669"/>
      <c r="B9" s="671"/>
      <c r="C9" s="663"/>
      <c r="D9" s="199" t="s">
        <v>42</v>
      </c>
      <c r="E9" s="200" t="s">
        <v>49</v>
      </c>
      <c r="F9" s="667"/>
      <c r="G9" s="663"/>
      <c r="H9" s="199" t="s">
        <v>42</v>
      </c>
      <c r="I9" s="200" t="s">
        <v>49</v>
      </c>
      <c r="J9" s="661"/>
      <c r="K9" s="659"/>
      <c r="L9" s="199" t="s">
        <v>42</v>
      </c>
      <c r="M9" s="200" t="s">
        <v>49</v>
      </c>
      <c r="N9" s="657"/>
      <c r="O9" s="663"/>
      <c r="P9" s="199" t="s">
        <v>42</v>
      </c>
      <c r="Q9" s="200" t="s">
        <v>49</v>
      </c>
      <c r="R9" s="661"/>
      <c r="S9" s="659"/>
      <c r="T9" s="199" t="s">
        <v>42</v>
      </c>
      <c r="U9" s="200" t="s">
        <v>49</v>
      </c>
      <c r="V9" s="657"/>
      <c r="W9" s="635"/>
      <c r="X9" s="199" t="s">
        <v>42</v>
      </c>
      <c r="Y9" s="200" t="s">
        <v>49</v>
      </c>
      <c r="Z9" s="657"/>
    </row>
    <row r="10" spans="1:26" ht="34.5" customHeight="1" thickBot="1" x14ac:dyDescent="0.3">
      <c r="A10" s="275">
        <v>1</v>
      </c>
      <c r="B10" s="503" t="s">
        <v>117</v>
      </c>
      <c r="C10" s="250">
        <f>G10+K10+O10+S10+W10</f>
        <v>6707.6319999999996</v>
      </c>
      <c r="D10" s="204">
        <f>H10+L10+P10+T10+X10</f>
        <v>5270.7160000000003</v>
      </c>
      <c r="E10" s="204">
        <f>I10+M10+Q10+U10+Y10</f>
        <v>4182.607</v>
      </c>
      <c r="F10" s="206">
        <f>J10+N10+R10+V10+Z10</f>
        <v>1436.9159999999999</v>
      </c>
      <c r="G10" s="281">
        <f>G11+G14+G17+G20+G24+G28+G30+SUM(G33:G43)</f>
        <v>3900.0969999999998</v>
      </c>
      <c r="H10" s="204">
        <f>H11+H14+H17+H20+H24+H28+H30+SUM(H33:H43)</f>
        <v>3498.1619999999998</v>
      </c>
      <c r="I10" s="204">
        <f>I11+I14+I17+I20+I24+I28+I30+SUM(I33:I43)</f>
        <v>2819.8959999999997</v>
      </c>
      <c r="J10" s="555">
        <f>J11+J14+J17+J20+J24+J28+J30+SUM(J33:J43)</f>
        <v>401.935</v>
      </c>
      <c r="K10" s="203">
        <f>K14+K18+SUM(K33:K43)+K30</f>
        <v>2160.9439999999995</v>
      </c>
      <c r="L10" s="204">
        <f>L14+L18+SUM(L33:L43)+L30</f>
        <v>1487.6439999999996</v>
      </c>
      <c r="M10" s="204">
        <f>M14+M18+SUM(M33:M43)+M30</f>
        <v>1362.711</v>
      </c>
      <c r="N10" s="206">
        <f>N14+N18+SUM(N33:N43)+N30</f>
        <v>673.3</v>
      </c>
      <c r="O10" s="564"/>
      <c r="P10" s="300"/>
      <c r="Q10" s="300"/>
      <c r="R10" s="576"/>
      <c r="S10" s="203">
        <f>S20+SUM(S34:S43)</f>
        <v>13.282</v>
      </c>
      <c r="T10" s="204">
        <f>T20+SUM(T34:T43)</f>
        <v>12.582000000000001</v>
      </c>
      <c r="U10" s="204"/>
      <c r="V10" s="204">
        <f>V20+SUM(V34:V43)</f>
        <v>0.7</v>
      </c>
      <c r="W10" s="203">
        <f>W14+W18+SUM(W33:W43)</f>
        <v>633.30899999999997</v>
      </c>
      <c r="X10" s="204">
        <f>X14+X18+SUM(X33:X43)</f>
        <v>272.32799999999997</v>
      </c>
      <c r="Y10" s="204"/>
      <c r="Z10" s="545">
        <f>Z14+Z18+SUM(Z33:Z43)</f>
        <v>360.98099999999999</v>
      </c>
    </row>
    <row r="11" spans="1:26" ht="15.75" customHeight="1" x14ac:dyDescent="0.2">
      <c r="A11" s="251">
        <v>2</v>
      </c>
      <c r="B11" s="504" t="s">
        <v>50</v>
      </c>
      <c r="C11" s="283">
        <f>G11+K11+O11+S11+W11</f>
        <v>156.03199999999998</v>
      </c>
      <c r="D11" s="208">
        <f t="shared" ref="D11:E23" si="0">H11+L11+P11+T11</f>
        <v>156.03199999999998</v>
      </c>
      <c r="E11" s="208">
        <f t="shared" si="0"/>
        <v>90.710000000000008</v>
      </c>
      <c r="F11" s="534"/>
      <c r="G11" s="525">
        <f>G12+G13</f>
        <v>156.03199999999998</v>
      </c>
      <c r="H11" s="209">
        <f>H12+H13</f>
        <v>156.03199999999998</v>
      </c>
      <c r="I11" s="209">
        <f>I12+I13</f>
        <v>90.710000000000008</v>
      </c>
      <c r="J11" s="556"/>
      <c r="K11" s="283"/>
      <c r="L11" s="210"/>
      <c r="M11" s="210"/>
      <c r="N11" s="282"/>
      <c r="O11" s="208"/>
      <c r="P11" s="210"/>
      <c r="Q11" s="210"/>
      <c r="R11" s="211"/>
      <c r="S11" s="283"/>
      <c r="T11" s="210"/>
      <c r="U11" s="210"/>
      <c r="V11" s="282"/>
      <c r="W11" s="283"/>
      <c r="X11" s="210"/>
      <c r="Y11" s="210"/>
      <c r="Z11" s="282"/>
    </row>
    <row r="12" spans="1:26" ht="12.75" customHeight="1" x14ac:dyDescent="0.2">
      <c r="A12" s="251">
        <v>3</v>
      </c>
      <c r="B12" s="505" t="s">
        <v>51</v>
      </c>
      <c r="C12" s="283">
        <f t="shared" ref="C12:C43" si="1">G12+K12+O12+S12+W12</f>
        <v>89.978999999999999</v>
      </c>
      <c r="D12" s="212">
        <f t="shared" si="0"/>
        <v>89.978999999999999</v>
      </c>
      <c r="E12" s="212">
        <f t="shared" si="0"/>
        <v>81.608000000000004</v>
      </c>
      <c r="F12" s="535"/>
      <c r="G12" s="212">
        <f>H12+J12</f>
        <v>89.978999999999999</v>
      </c>
      <c r="H12" s="213">
        <v>89.978999999999999</v>
      </c>
      <c r="I12" s="213">
        <v>81.608000000000004</v>
      </c>
      <c r="J12" s="211"/>
      <c r="K12" s="298"/>
      <c r="L12" s="210"/>
      <c r="M12" s="210"/>
      <c r="N12" s="296"/>
      <c r="O12" s="214"/>
      <c r="P12" s="210"/>
      <c r="Q12" s="210"/>
      <c r="R12" s="214"/>
      <c r="S12" s="298"/>
      <c r="T12" s="210"/>
      <c r="U12" s="210"/>
      <c r="V12" s="296"/>
      <c r="W12" s="298"/>
      <c r="X12" s="210"/>
      <c r="Y12" s="210"/>
      <c r="Z12" s="296"/>
    </row>
    <row r="13" spans="1:26" x14ac:dyDescent="0.2">
      <c r="A13" s="251">
        <v>4</v>
      </c>
      <c r="B13" s="323" t="s">
        <v>52</v>
      </c>
      <c r="C13" s="283">
        <f t="shared" si="1"/>
        <v>66.052999999999997</v>
      </c>
      <c r="D13" s="212">
        <f t="shared" si="0"/>
        <v>66.052999999999997</v>
      </c>
      <c r="E13" s="215">
        <f t="shared" si="0"/>
        <v>9.1020000000000003</v>
      </c>
      <c r="F13" s="535"/>
      <c r="G13" s="212">
        <f>H13+J13</f>
        <v>66.052999999999997</v>
      </c>
      <c r="H13" s="216">
        <v>66.052999999999997</v>
      </c>
      <c r="I13" s="213">
        <v>9.1020000000000003</v>
      </c>
      <c r="J13" s="211"/>
      <c r="K13" s="298"/>
      <c r="L13" s="356"/>
      <c r="M13" s="356"/>
      <c r="N13" s="296"/>
      <c r="O13" s="214"/>
      <c r="P13" s="210"/>
      <c r="Q13" s="210"/>
      <c r="R13" s="214"/>
      <c r="S13" s="298"/>
      <c r="T13" s="210"/>
      <c r="U13" s="210"/>
      <c r="V13" s="296"/>
      <c r="W13" s="298"/>
      <c r="X13" s="210"/>
      <c r="Y13" s="210"/>
      <c r="Z13" s="296"/>
    </row>
    <row r="14" spans="1:26" x14ac:dyDescent="0.2">
      <c r="A14" s="251">
        <v>5</v>
      </c>
      <c r="B14" s="450" t="s">
        <v>118</v>
      </c>
      <c r="C14" s="283">
        <f t="shared" si="1"/>
        <v>3103.0700000000006</v>
      </c>
      <c r="D14" s="208">
        <f t="shared" ref="D14:F15" si="2">H14+L14+P14+T14+X14</f>
        <v>2709.4540000000002</v>
      </c>
      <c r="E14" s="208">
        <f t="shared" si="2"/>
        <v>2080.703</v>
      </c>
      <c r="F14" s="296">
        <f t="shared" si="2"/>
        <v>393.61599999999999</v>
      </c>
      <c r="G14" s="208">
        <f>SUM(G15:G16)</f>
        <v>2139.8290000000002</v>
      </c>
      <c r="H14" s="210">
        <f>SUM(H15:H16)</f>
        <v>2107.194</v>
      </c>
      <c r="I14" s="210">
        <f>SUM(I15:I16)</f>
        <v>1795.8579999999999</v>
      </c>
      <c r="J14" s="211">
        <f>SUM(J15:J16)</f>
        <v>32.634999999999998</v>
      </c>
      <c r="K14" s="298">
        <f>K15+K16</f>
        <v>329.93200000000002</v>
      </c>
      <c r="L14" s="222">
        <f>L15+L16</f>
        <v>329.93200000000002</v>
      </c>
      <c r="M14" s="222">
        <f>M15+M16</f>
        <v>284.84500000000003</v>
      </c>
      <c r="N14" s="296"/>
      <c r="O14" s="214"/>
      <c r="P14" s="210"/>
      <c r="Q14" s="210"/>
      <c r="R14" s="214"/>
      <c r="S14" s="298"/>
      <c r="T14" s="210"/>
      <c r="U14" s="210"/>
      <c r="V14" s="296"/>
      <c r="W14" s="298">
        <f>W15</f>
        <v>633.30899999999997</v>
      </c>
      <c r="X14" s="210">
        <f>X15</f>
        <v>272.32799999999997</v>
      </c>
      <c r="Y14" s="210"/>
      <c r="Z14" s="296">
        <f>Z15</f>
        <v>360.98099999999999</v>
      </c>
    </row>
    <row r="15" spans="1:26" x14ac:dyDescent="0.2">
      <c r="A15" s="254">
        <v>6</v>
      </c>
      <c r="B15" s="323" t="s">
        <v>26</v>
      </c>
      <c r="C15" s="537">
        <f t="shared" si="1"/>
        <v>2999.17</v>
      </c>
      <c r="D15" s="582">
        <f t="shared" si="2"/>
        <v>2605.5540000000001</v>
      </c>
      <c r="E15" s="582">
        <f t="shared" si="2"/>
        <v>2080.703</v>
      </c>
      <c r="F15" s="583">
        <f t="shared" si="2"/>
        <v>393.61599999999999</v>
      </c>
      <c r="G15" s="526">
        <f>H15+J15</f>
        <v>2035.9290000000001</v>
      </c>
      <c r="H15" s="345">
        <v>2003.2940000000001</v>
      </c>
      <c r="I15" s="339">
        <v>1795.8579999999999</v>
      </c>
      <c r="J15" s="219">
        <v>32.634999999999998</v>
      </c>
      <c r="K15" s="266">
        <f>L15+N15</f>
        <v>329.93200000000002</v>
      </c>
      <c r="L15" s="237">
        <v>329.93200000000002</v>
      </c>
      <c r="M15" s="237">
        <v>284.84500000000003</v>
      </c>
      <c r="N15" s="262"/>
      <c r="O15" s="226"/>
      <c r="P15" s="218"/>
      <c r="Q15" s="218"/>
      <c r="R15" s="219"/>
      <c r="S15" s="266"/>
      <c r="T15" s="218"/>
      <c r="U15" s="218"/>
      <c r="V15" s="262"/>
      <c r="W15" s="264">
        <f>X15+Z15</f>
        <v>633.30899999999997</v>
      </c>
      <c r="X15" s="218">
        <v>272.32799999999997</v>
      </c>
      <c r="Y15" s="218"/>
      <c r="Z15" s="262">
        <v>360.98099999999999</v>
      </c>
    </row>
    <row r="16" spans="1:26" x14ac:dyDescent="0.2">
      <c r="A16" s="254">
        <v>7</v>
      </c>
      <c r="B16" s="323" t="s">
        <v>54</v>
      </c>
      <c r="C16" s="537">
        <f t="shared" si="1"/>
        <v>103.9</v>
      </c>
      <c r="D16" s="215">
        <f t="shared" si="0"/>
        <v>103.9</v>
      </c>
      <c r="E16" s="215"/>
      <c r="F16" s="584"/>
      <c r="G16" s="212">
        <f>H16+J16</f>
        <v>103.9</v>
      </c>
      <c r="H16" s="218">
        <v>103.9</v>
      </c>
      <c r="I16" s="218"/>
      <c r="J16" s="219"/>
      <c r="K16" s="264"/>
      <c r="L16" s="218"/>
      <c r="M16" s="218"/>
      <c r="N16" s="262"/>
      <c r="O16" s="226"/>
      <c r="P16" s="218"/>
      <c r="Q16" s="218"/>
      <c r="R16" s="219"/>
      <c r="S16" s="261"/>
      <c r="T16" s="218"/>
      <c r="U16" s="218"/>
      <c r="V16" s="262"/>
      <c r="W16" s="261"/>
      <c r="X16" s="218"/>
      <c r="Y16" s="218"/>
      <c r="Z16" s="262"/>
    </row>
    <row r="17" spans="1:26" x14ac:dyDescent="0.2">
      <c r="A17" s="254">
        <v>8</v>
      </c>
      <c r="B17" s="324" t="s">
        <v>122</v>
      </c>
      <c r="C17" s="283">
        <f t="shared" si="1"/>
        <v>88.748999999999995</v>
      </c>
      <c r="D17" s="217">
        <f t="shared" si="0"/>
        <v>88.748999999999995</v>
      </c>
      <c r="E17" s="217">
        <f>I17+M17+Q17+U17</f>
        <v>86.36</v>
      </c>
      <c r="F17" s="262"/>
      <c r="G17" s="220">
        <f>H17+J17</f>
        <v>88.748999999999995</v>
      </c>
      <c r="H17" s="221">
        <v>88.748999999999995</v>
      </c>
      <c r="I17" s="217">
        <v>86.36</v>
      </c>
      <c r="J17" s="219"/>
      <c r="K17" s="264"/>
      <c r="L17" s="218"/>
      <c r="M17" s="218"/>
      <c r="N17" s="262"/>
      <c r="O17" s="226"/>
      <c r="P17" s="218"/>
      <c r="Q17" s="218"/>
      <c r="R17" s="219"/>
      <c r="S17" s="261"/>
      <c r="T17" s="218"/>
      <c r="U17" s="218"/>
      <c r="V17" s="262"/>
      <c r="W17" s="261"/>
      <c r="X17" s="218"/>
      <c r="Y17" s="218"/>
      <c r="Z17" s="262"/>
    </row>
    <row r="18" spans="1:26" x14ac:dyDescent="0.2">
      <c r="A18" s="254">
        <v>9</v>
      </c>
      <c r="B18" s="324" t="s">
        <v>123</v>
      </c>
      <c r="C18" s="283">
        <f t="shared" si="1"/>
        <v>3.7530000000000001</v>
      </c>
      <c r="D18" s="217">
        <f t="shared" si="0"/>
        <v>3.7530000000000001</v>
      </c>
      <c r="E18" s="217"/>
      <c r="F18" s="262"/>
      <c r="G18" s="223"/>
      <c r="H18" s="222"/>
      <c r="I18" s="220"/>
      <c r="J18" s="227"/>
      <c r="K18" s="263">
        <f>K19</f>
        <v>3.7530000000000001</v>
      </c>
      <c r="L18" s="217">
        <f>L19</f>
        <v>3.7530000000000001</v>
      </c>
      <c r="M18" s="218"/>
      <c r="N18" s="262"/>
      <c r="O18" s="226"/>
      <c r="P18" s="218"/>
      <c r="Q18" s="218"/>
      <c r="R18" s="219"/>
      <c r="S18" s="261"/>
      <c r="T18" s="218"/>
      <c r="U18" s="218"/>
      <c r="V18" s="262"/>
      <c r="W18" s="261"/>
      <c r="X18" s="218"/>
      <c r="Y18" s="218"/>
      <c r="Z18" s="262"/>
    </row>
    <row r="19" spans="1:26" x14ac:dyDescent="0.2">
      <c r="A19" s="254">
        <v>10</v>
      </c>
      <c r="B19" s="323" t="s">
        <v>62</v>
      </c>
      <c r="C19" s="283">
        <f t="shared" si="1"/>
        <v>3.7530000000000001</v>
      </c>
      <c r="D19" s="215">
        <f t="shared" si="0"/>
        <v>3.7530000000000001</v>
      </c>
      <c r="E19" s="217"/>
      <c r="F19" s="262"/>
      <c r="G19" s="212"/>
      <c r="H19" s="224"/>
      <c r="I19" s="217"/>
      <c r="J19" s="227"/>
      <c r="K19" s="439">
        <f>L19+M19+N19</f>
        <v>3.7530000000000001</v>
      </c>
      <c r="L19" s="218">
        <v>3.7530000000000001</v>
      </c>
      <c r="M19" s="218"/>
      <c r="N19" s="262"/>
      <c r="O19" s="226"/>
      <c r="P19" s="218"/>
      <c r="Q19" s="218"/>
      <c r="R19" s="219"/>
      <c r="S19" s="261"/>
      <c r="T19" s="240"/>
      <c r="U19" s="218"/>
      <c r="V19" s="262"/>
      <c r="W19" s="261"/>
      <c r="X19" s="240"/>
      <c r="Y19" s="218"/>
      <c r="Z19" s="262"/>
    </row>
    <row r="20" spans="1:26" x14ac:dyDescent="0.2">
      <c r="A20" s="254">
        <v>11</v>
      </c>
      <c r="B20" s="324" t="s">
        <v>245</v>
      </c>
      <c r="C20" s="283">
        <f t="shared" si="1"/>
        <v>23.728000000000002</v>
      </c>
      <c r="D20" s="217">
        <f t="shared" si="0"/>
        <v>22.128</v>
      </c>
      <c r="E20" s="217"/>
      <c r="F20" s="287">
        <f>J20+N20+R20+V20</f>
        <v>1.6</v>
      </c>
      <c r="G20" s="223">
        <f>H20+J20</f>
        <v>16.420999999999999</v>
      </c>
      <c r="H20" s="217">
        <f>H21+H22+H23</f>
        <v>14.821</v>
      </c>
      <c r="I20" s="217"/>
      <c r="J20" s="225">
        <f>J21+J22+J23</f>
        <v>1.6</v>
      </c>
      <c r="K20" s="263"/>
      <c r="L20" s="217"/>
      <c r="M20" s="217"/>
      <c r="N20" s="285"/>
      <c r="O20" s="223"/>
      <c r="P20" s="217"/>
      <c r="Q20" s="217"/>
      <c r="R20" s="223"/>
      <c r="S20" s="263">
        <f>S23</f>
        <v>7.3070000000000004</v>
      </c>
      <c r="T20" s="222">
        <f>T23</f>
        <v>7.3070000000000004</v>
      </c>
      <c r="U20" s="220"/>
      <c r="V20" s="287"/>
      <c r="W20" s="263"/>
      <c r="X20" s="222"/>
      <c r="Y20" s="220"/>
      <c r="Z20" s="287"/>
    </row>
    <row r="21" spans="1:26" x14ac:dyDescent="0.2">
      <c r="A21" s="254">
        <v>12</v>
      </c>
      <c r="B21" s="323" t="s">
        <v>246</v>
      </c>
      <c r="C21" s="537">
        <f t="shared" si="1"/>
        <v>14.821</v>
      </c>
      <c r="D21" s="218">
        <f t="shared" si="0"/>
        <v>14.821</v>
      </c>
      <c r="E21" s="218"/>
      <c r="F21" s="262"/>
      <c r="G21" s="212">
        <f>H21+J21</f>
        <v>14.821</v>
      </c>
      <c r="H21" s="218">
        <v>14.821</v>
      </c>
      <c r="I21" s="272"/>
      <c r="J21" s="219"/>
      <c r="K21" s="439"/>
      <c r="L21" s="219"/>
      <c r="M21" s="218"/>
      <c r="N21" s="262"/>
      <c r="O21" s="226"/>
      <c r="P21" s="218"/>
      <c r="Q21" s="218"/>
      <c r="R21" s="219"/>
      <c r="S21" s="261"/>
      <c r="T21" s="237"/>
      <c r="U21" s="218"/>
      <c r="V21" s="262"/>
      <c r="W21" s="261"/>
      <c r="X21" s="237"/>
      <c r="Y21" s="218"/>
      <c r="Z21" s="262"/>
    </row>
    <row r="22" spans="1:26" x14ac:dyDescent="0.2">
      <c r="A22" s="254">
        <v>13</v>
      </c>
      <c r="B22" s="361" t="s">
        <v>297</v>
      </c>
      <c r="C22" s="537">
        <f t="shared" si="1"/>
        <v>1.6</v>
      </c>
      <c r="D22" s="184"/>
      <c r="E22" s="184"/>
      <c r="F22" s="536">
        <f>J22+N22+R22+V22</f>
        <v>1.6</v>
      </c>
      <c r="G22" s="184">
        <f>H22+J22</f>
        <v>1.6</v>
      </c>
      <c r="H22" s="191"/>
      <c r="I22" s="191"/>
      <c r="J22" s="186">
        <v>1.6</v>
      </c>
      <c r="K22" s="439"/>
      <c r="L22" s="219"/>
      <c r="M22" s="218"/>
      <c r="N22" s="262"/>
      <c r="O22" s="226"/>
      <c r="P22" s="218"/>
      <c r="Q22" s="218"/>
      <c r="R22" s="219"/>
      <c r="S22" s="261"/>
      <c r="T22" s="237"/>
      <c r="U22" s="218"/>
      <c r="V22" s="262"/>
      <c r="W22" s="261"/>
      <c r="X22" s="237"/>
      <c r="Y22" s="218"/>
      <c r="Z22" s="262"/>
    </row>
    <row r="23" spans="1:26" ht="12.75" customHeight="1" x14ac:dyDescent="0.25">
      <c r="A23" s="254">
        <v>14</v>
      </c>
      <c r="B23" s="323" t="s">
        <v>247</v>
      </c>
      <c r="C23" s="537">
        <f t="shared" si="1"/>
        <v>7.3070000000000004</v>
      </c>
      <c r="D23" s="218">
        <f t="shared" si="0"/>
        <v>7.3070000000000004</v>
      </c>
      <c r="E23" s="218"/>
      <c r="F23" s="262"/>
      <c r="G23" s="527"/>
      <c r="H23" s="218"/>
      <c r="I23" s="218"/>
      <c r="J23" s="219"/>
      <c r="K23" s="261"/>
      <c r="L23" s="219"/>
      <c r="M23" s="218"/>
      <c r="N23" s="262"/>
      <c r="O23" s="226"/>
      <c r="P23" s="218"/>
      <c r="Q23" s="218"/>
      <c r="R23" s="219"/>
      <c r="S23" s="266">
        <f>T23</f>
        <v>7.3070000000000004</v>
      </c>
      <c r="T23" s="218">
        <v>7.3070000000000004</v>
      </c>
      <c r="U23" s="218"/>
      <c r="V23" s="262"/>
      <c r="W23" s="266"/>
      <c r="X23" s="218"/>
      <c r="Y23" s="218"/>
      <c r="Z23" s="262"/>
    </row>
    <row r="24" spans="1:26" ht="27" customHeight="1" x14ac:dyDescent="0.2">
      <c r="A24" s="254">
        <v>15</v>
      </c>
      <c r="B24" s="506" t="s">
        <v>293</v>
      </c>
      <c r="C24" s="283">
        <f t="shared" si="1"/>
        <v>41.503999999999998</v>
      </c>
      <c r="D24" s="217">
        <f t="shared" ref="D24:F43" si="3">H24+L24+P24+T24</f>
        <v>41.503999999999998</v>
      </c>
      <c r="E24" s="217"/>
      <c r="F24" s="287"/>
      <c r="G24" s="223">
        <f>G25+G26+G27</f>
        <v>41.503999999999998</v>
      </c>
      <c r="H24" s="217">
        <f>H25+H26+H27</f>
        <v>41.503999999999998</v>
      </c>
      <c r="I24" s="217"/>
      <c r="J24" s="223"/>
      <c r="K24" s="286"/>
      <c r="L24" s="218"/>
      <c r="M24" s="218"/>
      <c r="N24" s="262"/>
      <c r="O24" s="226"/>
      <c r="P24" s="218"/>
      <c r="Q24" s="218"/>
      <c r="R24" s="219"/>
      <c r="S24" s="261"/>
      <c r="T24" s="218"/>
      <c r="U24" s="218"/>
      <c r="V24" s="262"/>
      <c r="W24" s="261"/>
      <c r="X24" s="218"/>
      <c r="Y24" s="218"/>
      <c r="Z24" s="262"/>
    </row>
    <row r="25" spans="1:26" ht="12.75" customHeight="1" x14ac:dyDescent="0.2">
      <c r="A25" s="254">
        <v>16</v>
      </c>
      <c r="B25" s="440" t="s">
        <v>76</v>
      </c>
      <c r="C25" s="537">
        <f t="shared" si="1"/>
        <v>29.9</v>
      </c>
      <c r="D25" s="218">
        <f t="shared" si="3"/>
        <v>29.9</v>
      </c>
      <c r="E25" s="218"/>
      <c r="F25" s="262"/>
      <c r="G25" s="227">
        <f>H25+J25</f>
        <v>29.9</v>
      </c>
      <c r="H25" s="218">
        <v>29.9</v>
      </c>
      <c r="I25" s="218"/>
      <c r="J25" s="227"/>
      <c r="K25" s="286"/>
      <c r="L25" s="218"/>
      <c r="M25" s="218"/>
      <c r="N25" s="262"/>
      <c r="O25" s="226"/>
      <c r="P25" s="218"/>
      <c r="Q25" s="218"/>
      <c r="R25" s="219"/>
      <c r="S25" s="261"/>
      <c r="T25" s="218"/>
      <c r="U25" s="218"/>
      <c r="V25" s="262"/>
      <c r="W25" s="261"/>
      <c r="X25" s="218"/>
      <c r="Y25" s="218"/>
      <c r="Z25" s="262"/>
    </row>
    <row r="26" spans="1:26" ht="24" customHeight="1" x14ac:dyDescent="0.2">
      <c r="A26" s="254">
        <v>17</v>
      </c>
      <c r="B26" s="507" t="s">
        <v>249</v>
      </c>
      <c r="C26" s="537">
        <f t="shared" si="1"/>
        <v>3.6059999999999999</v>
      </c>
      <c r="D26" s="218">
        <f t="shared" si="3"/>
        <v>3.6059999999999999</v>
      </c>
      <c r="E26" s="218"/>
      <c r="F26" s="262"/>
      <c r="G26" s="227">
        <f>H26+J26</f>
        <v>3.6059999999999999</v>
      </c>
      <c r="H26" s="218">
        <v>3.6059999999999999</v>
      </c>
      <c r="I26" s="218"/>
      <c r="J26" s="227"/>
      <c r="K26" s="286"/>
      <c r="L26" s="218"/>
      <c r="M26" s="218"/>
      <c r="N26" s="262"/>
      <c r="O26" s="226"/>
      <c r="P26" s="218"/>
      <c r="Q26" s="218"/>
      <c r="R26" s="219"/>
      <c r="S26" s="261"/>
      <c r="T26" s="218"/>
      <c r="U26" s="218"/>
      <c r="V26" s="262"/>
      <c r="W26" s="261"/>
      <c r="X26" s="218"/>
      <c r="Y26" s="218"/>
      <c r="Z26" s="262"/>
    </row>
    <row r="27" spans="1:26" ht="12.75" customHeight="1" x14ac:dyDescent="0.2">
      <c r="A27" s="254">
        <v>18</v>
      </c>
      <c r="B27" s="507" t="s">
        <v>319</v>
      </c>
      <c r="C27" s="537">
        <f t="shared" si="1"/>
        <v>7.9980000000000002</v>
      </c>
      <c r="D27" s="218">
        <f t="shared" si="3"/>
        <v>7.9980000000000002</v>
      </c>
      <c r="E27" s="218"/>
      <c r="F27" s="262"/>
      <c r="G27" s="227">
        <f>H27+J27</f>
        <v>7.9980000000000002</v>
      </c>
      <c r="H27" s="218">
        <v>7.9980000000000002</v>
      </c>
      <c r="I27" s="218"/>
      <c r="J27" s="227"/>
      <c r="K27" s="286"/>
      <c r="L27" s="218"/>
      <c r="M27" s="218"/>
      <c r="N27" s="262"/>
      <c r="O27" s="226"/>
      <c r="P27" s="218"/>
      <c r="Q27" s="218"/>
      <c r="R27" s="219"/>
      <c r="S27" s="261"/>
      <c r="T27" s="218"/>
      <c r="U27" s="218"/>
      <c r="V27" s="262"/>
      <c r="W27" s="261"/>
      <c r="X27" s="218"/>
      <c r="Y27" s="218"/>
      <c r="Z27" s="262"/>
    </row>
    <row r="28" spans="1:26" x14ac:dyDescent="0.2">
      <c r="A28" s="254">
        <v>19</v>
      </c>
      <c r="B28" s="324" t="s">
        <v>132</v>
      </c>
      <c r="C28" s="283">
        <f t="shared" si="1"/>
        <v>1.63</v>
      </c>
      <c r="D28" s="217">
        <f t="shared" si="3"/>
        <v>1.63</v>
      </c>
      <c r="E28" s="218"/>
      <c r="F28" s="262"/>
      <c r="G28" s="223">
        <f>G29</f>
        <v>1.63</v>
      </c>
      <c r="H28" s="217">
        <f>H29</f>
        <v>1.63</v>
      </c>
      <c r="I28" s="218"/>
      <c r="J28" s="227"/>
      <c r="K28" s="286"/>
      <c r="L28" s="218"/>
      <c r="M28" s="218"/>
      <c r="N28" s="262"/>
      <c r="O28" s="226"/>
      <c r="P28" s="218"/>
      <c r="Q28" s="218"/>
      <c r="R28" s="219"/>
      <c r="S28" s="261"/>
      <c r="T28" s="218"/>
      <c r="U28" s="218"/>
      <c r="V28" s="262"/>
      <c r="W28" s="261"/>
      <c r="X28" s="218"/>
      <c r="Y28" s="218"/>
      <c r="Z28" s="262"/>
    </row>
    <row r="29" spans="1:26" x14ac:dyDescent="0.2">
      <c r="A29" s="254">
        <v>20</v>
      </c>
      <c r="B29" s="323" t="s">
        <v>80</v>
      </c>
      <c r="C29" s="537">
        <f t="shared" si="1"/>
        <v>1.63</v>
      </c>
      <c r="D29" s="218">
        <f t="shared" si="3"/>
        <v>1.63</v>
      </c>
      <c r="E29" s="218"/>
      <c r="F29" s="262"/>
      <c r="G29" s="528">
        <f t="shared" ref="G29:G43" si="4">H29+J29</f>
        <v>1.63</v>
      </c>
      <c r="H29" s="339">
        <v>1.63</v>
      </c>
      <c r="I29" s="339"/>
      <c r="J29" s="528"/>
      <c r="K29" s="286"/>
      <c r="L29" s="240"/>
      <c r="M29" s="240"/>
      <c r="N29" s="262"/>
      <c r="O29" s="226"/>
      <c r="P29" s="218"/>
      <c r="Q29" s="218"/>
      <c r="R29" s="219"/>
      <c r="S29" s="261"/>
      <c r="T29" s="218"/>
      <c r="U29" s="218"/>
      <c r="V29" s="262"/>
      <c r="W29" s="261"/>
      <c r="X29" s="218"/>
      <c r="Y29" s="218"/>
      <c r="Z29" s="262"/>
    </row>
    <row r="30" spans="1:26" x14ac:dyDescent="0.2">
      <c r="A30" s="254">
        <v>21</v>
      </c>
      <c r="B30" s="449" t="s">
        <v>313</v>
      </c>
      <c r="C30" s="283">
        <f t="shared" si="1"/>
        <v>1143.0319999999999</v>
      </c>
      <c r="D30" s="35">
        <f t="shared" si="3"/>
        <v>143.03200000000001</v>
      </c>
      <c r="E30" s="35"/>
      <c r="F30" s="538">
        <f>J30+N30+R30+V30</f>
        <v>1000</v>
      </c>
      <c r="G30" s="346">
        <f t="shared" si="4"/>
        <v>469.73199999999997</v>
      </c>
      <c r="H30" s="13">
        <f>+H32+H31</f>
        <v>143.03200000000001</v>
      </c>
      <c r="I30" s="13"/>
      <c r="J30" s="11">
        <f>+J32+J31</f>
        <v>326.7</v>
      </c>
      <c r="K30" s="263">
        <f>K31+K32</f>
        <v>673.3</v>
      </c>
      <c r="L30" s="222"/>
      <c r="M30" s="222"/>
      <c r="N30" s="285">
        <f>N31+N32</f>
        <v>673.3</v>
      </c>
      <c r="O30" s="226"/>
      <c r="P30" s="218"/>
      <c r="Q30" s="218"/>
      <c r="R30" s="219"/>
      <c r="S30" s="261"/>
      <c r="T30" s="218"/>
      <c r="U30" s="218"/>
      <c r="V30" s="262"/>
      <c r="W30" s="261"/>
      <c r="X30" s="218"/>
      <c r="Y30" s="218"/>
      <c r="Z30" s="262"/>
    </row>
    <row r="31" spans="1:26" x14ac:dyDescent="0.2">
      <c r="A31" s="254">
        <v>22</v>
      </c>
      <c r="B31" s="352" t="s">
        <v>278</v>
      </c>
      <c r="C31" s="537">
        <f t="shared" si="1"/>
        <v>33.74</v>
      </c>
      <c r="D31" s="18">
        <f t="shared" si="3"/>
        <v>33.74</v>
      </c>
      <c r="E31" s="27"/>
      <c r="F31" s="30"/>
      <c r="G31" s="320">
        <f t="shared" si="4"/>
        <v>33.74</v>
      </c>
      <c r="H31" s="180">
        <v>33.74</v>
      </c>
      <c r="I31" s="339"/>
      <c r="J31" s="528"/>
      <c r="K31" s="286"/>
      <c r="L31" s="237"/>
      <c r="M31" s="237"/>
      <c r="N31" s="262"/>
      <c r="O31" s="226"/>
      <c r="P31" s="218"/>
      <c r="Q31" s="218"/>
      <c r="R31" s="219"/>
      <c r="S31" s="261"/>
      <c r="T31" s="218"/>
      <c r="U31" s="218"/>
      <c r="V31" s="262"/>
      <c r="W31" s="261"/>
      <c r="X31" s="218"/>
      <c r="Y31" s="218"/>
      <c r="Z31" s="262"/>
    </row>
    <row r="32" spans="1:26" x14ac:dyDescent="0.2">
      <c r="A32" s="254">
        <v>23</v>
      </c>
      <c r="B32" s="352" t="s">
        <v>277</v>
      </c>
      <c r="C32" s="537">
        <f t="shared" si="1"/>
        <v>1109.2919999999999</v>
      </c>
      <c r="D32" s="34">
        <f t="shared" si="3"/>
        <v>109.292</v>
      </c>
      <c r="E32" s="23"/>
      <c r="F32" s="32"/>
      <c r="G32" s="320">
        <f t="shared" si="4"/>
        <v>435.99199999999996</v>
      </c>
      <c r="H32" s="180">
        <v>109.292</v>
      </c>
      <c r="I32" s="339"/>
      <c r="J32" s="528">
        <v>326.7</v>
      </c>
      <c r="K32" s="266">
        <f>L32+N32</f>
        <v>673.3</v>
      </c>
      <c r="L32" s="218"/>
      <c r="M32" s="218"/>
      <c r="N32" s="262">
        <v>673.3</v>
      </c>
      <c r="O32" s="226"/>
      <c r="P32" s="218"/>
      <c r="Q32" s="218"/>
      <c r="R32" s="219"/>
      <c r="S32" s="261"/>
      <c r="T32" s="218"/>
      <c r="U32" s="218"/>
      <c r="V32" s="262"/>
      <c r="W32" s="261"/>
      <c r="X32" s="218"/>
      <c r="Y32" s="218"/>
      <c r="Z32" s="262"/>
    </row>
    <row r="33" spans="1:26" x14ac:dyDescent="0.2">
      <c r="A33" s="254">
        <v>24</v>
      </c>
      <c r="B33" s="324" t="s">
        <v>1</v>
      </c>
      <c r="C33" s="283">
        <f t="shared" si="1"/>
        <v>1175.9930000000002</v>
      </c>
      <c r="D33" s="217">
        <f t="shared" si="3"/>
        <v>1134.9930000000002</v>
      </c>
      <c r="E33" s="217">
        <f>I33+M33+Q33+U33</f>
        <v>1058.6559999999999</v>
      </c>
      <c r="F33" s="287">
        <f>J33+N33+R33+V33</f>
        <v>41</v>
      </c>
      <c r="G33" s="341">
        <f t="shared" si="4"/>
        <v>101.313</v>
      </c>
      <c r="H33" s="342">
        <v>60.313000000000002</v>
      </c>
      <c r="I33" s="342">
        <v>55.493000000000002</v>
      </c>
      <c r="J33" s="373">
        <v>41</v>
      </c>
      <c r="K33" s="264">
        <f>L33+N33</f>
        <v>1074.68</v>
      </c>
      <c r="L33" s="217">
        <v>1074.68</v>
      </c>
      <c r="M33" s="217">
        <v>1003.163</v>
      </c>
      <c r="N33" s="287"/>
      <c r="O33" s="220"/>
      <c r="P33" s="217"/>
      <c r="Q33" s="217"/>
      <c r="R33" s="225"/>
      <c r="S33" s="264"/>
      <c r="T33" s="217"/>
      <c r="U33" s="217"/>
      <c r="V33" s="287"/>
      <c r="W33" s="264"/>
      <c r="X33" s="217"/>
      <c r="Y33" s="217"/>
      <c r="Z33" s="287"/>
    </row>
    <row r="34" spans="1:26" x14ac:dyDescent="0.2">
      <c r="A34" s="254">
        <v>25</v>
      </c>
      <c r="B34" s="324" t="s">
        <v>7</v>
      </c>
      <c r="C34" s="283">
        <f t="shared" si="1"/>
        <v>101.17599999999999</v>
      </c>
      <c r="D34" s="217">
        <f t="shared" si="3"/>
        <v>101.17599999999999</v>
      </c>
      <c r="E34" s="217">
        <f t="shared" si="3"/>
        <v>84.256</v>
      </c>
      <c r="F34" s="287"/>
      <c r="G34" s="341">
        <f t="shared" si="4"/>
        <v>87.403999999999996</v>
      </c>
      <c r="H34" s="342">
        <v>87.403999999999996</v>
      </c>
      <c r="I34" s="342">
        <v>71.738</v>
      </c>
      <c r="J34" s="373"/>
      <c r="K34" s="264">
        <f t="shared" ref="K34:K43" si="5">L34+N34</f>
        <v>13.664999999999999</v>
      </c>
      <c r="L34" s="217">
        <v>13.664999999999999</v>
      </c>
      <c r="M34" s="217">
        <v>12.518000000000001</v>
      </c>
      <c r="N34" s="288"/>
      <c r="O34" s="220"/>
      <c r="P34" s="217"/>
      <c r="Q34" s="217"/>
      <c r="R34" s="225"/>
      <c r="S34" s="264">
        <f t="shared" ref="S34:S43" si="6">T34+V34</f>
        <v>0.107</v>
      </c>
      <c r="T34" s="217">
        <v>0.107</v>
      </c>
      <c r="U34" s="217"/>
      <c r="V34" s="288"/>
      <c r="W34" s="264"/>
      <c r="X34" s="217"/>
      <c r="Y34" s="217"/>
      <c r="Z34" s="288"/>
    </row>
    <row r="35" spans="1:26" x14ac:dyDescent="0.2">
      <c r="A35" s="254">
        <v>26</v>
      </c>
      <c r="B35" s="324" t="s">
        <v>8</v>
      </c>
      <c r="C35" s="283">
        <f t="shared" si="1"/>
        <v>113.313</v>
      </c>
      <c r="D35" s="217">
        <f t="shared" si="3"/>
        <v>112.613</v>
      </c>
      <c r="E35" s="217">
        <f t="shared" si="3"/>
        <v>98.688000000000002</v>
      </c>
      <c r="F35" s="287">
        <f t="shared" si="3"/>
        <v>0.7</v>
      </c>
      <c r="G35" s="341">
        <f t="shared" si="4"/>
        <v>97.081000000000003</v>
      </c>
      <c r="H35" s="342">
        <v>97.081000000000003</v>
      </c>
      <c r="I35" s="342">
        <v>86.054000000000002</v>
      </c>
      <c r="J35" s="557"/>
      <c r="K35" s="264">
        <f t="shared" si="5"/>
        <v>14.685</v>
      </c>
      <c r="L35" s="217">
        <v>14.685</v>
      </c>
      <c r="M35" s="217">
        <v>12.634</v>
      </c>
      <c r="N35" s="288"/>
      <c r="O35" s="220"/>
      <c r="P35" s="217"/>
      <c r="Q35" s="217"/>
      <c r="R35" s="225"/>
      <c r="S35" s="264">
        <f t="shared" si="6"/>
        <v>1.5469999999999999</v>
      </c>
      <c r="T35" s="217">
        <v>0.84699999999999998</v>
      </c>
      <c r="U35" s="217"/>
      <c r="V35" s="287">
        <v>0.7</v>
      </c>
      <c r="W35" s="264"/>
      <c r="X35" s="217"/>
      <c r="Y35" s="217"/>
      <c r="Z35" s="287"/>
    </row>
    <row r="36" spans="1:26" x14ac:dyDescent="0.2">
      <c r="A36" s="254">
        <v>27</v>
      </c>
      <c r="B36" s="324" t="s">
        <v>9</v>
      </c>
      <c r="C36" s="283">
        <f t="shared" si="1"/>
        <v>94.957999999999998</v>
      </c>
      <c r="D36" s="217">
        <f t="shared" si="3"/>
        <v>94.957999999999998</v>
      </c>
      <c r="E36" s="217">
        <f t="shared" si="3"/>
        <v>83.436999999999998</v>
      </c>
      <c r="F36" s="287"/>
      <c r="G36" s="341">
        <f t="shared" si="4"/>
        <v>79.331000000000003</v>
      </c>
      <c r="H36" s="342">
        <v>79.331000000000003</v>
      </c>
      <c r="I36" s="342">
        <v>69.191000000000003</v>
      </c>
      <c r="J36" s="557"/>
      <c r="K36" s="264">
        <f t="shared" si="5"/>
        <v>14.627000000000001</v>
      </c>
      <c r="L36" s="217">
        <v>14.627000000000001</v>
      </c>
      <c r="M36" s="217">
        <v>14.246</v>
      </c>
      <c r="N36" s="288"/>
      <c r="O36" s="220"/>
      <c r="P36" s="217"/>
      <c r="Q36" s="217"/>
      <c r="R36" s="225"/>
      <c r="S36" s="264">
        <f t="shared" si="6"/>
        <v>1</v>
      </c>
      <c r="T36" s="217">
        <v>1</v>
      </c>
      <c r="U36" s="217"/>
      <c r="V36" s="288"/>
      <c r="W36" s="264"/>
      <c r="X36" s="217"/>
      <c r="Y36" s="217"/>
      <c r="Z36" s="288"/>
    </row>
    <row r="37" spans="1:26" x14ac:dyDescent="0.2">
      <c r="A37" s="254">
        <v>28</v>
      </c>
      <c r="B37" s="324" t="s">
        <v>10</v>
      </c>
      <c r="C37" s="283">
        <f t="shared" si="1"/>
        <v>58.734000000000002</v>
      </c>
      <c r="D37" s="217">
        <f t="shared" si="3"/>
        <v>58.734000000000002</v>
      </c>
      <c r="E37" s="217">
        <f t="shared" si="3"/>
        <v>55.072000000000003</v>
      </c>
      <c r="F37" s="287"/>
      <c r="G37" s="341">
        <f t="shared" si="4"/>
        <v>57.548999999999999</v>
      </c>
      <c r="H37" s="342">
        <v>57.548999999999999</v>
      </c>
      <c r="I37" s="342">
        <v>53.904000000000003</v>
      </c>
      <c r="J37" s="557"/>
      <c r="K37" s="264">
        <f t="shared" si="5"/>
        <v>1.1850000000000001</v>
      </c>
      <c r="L37" s="217">
        <v>1.1850000000000001</v>
      </c>
      <c r="M37" s="217">
        <v>1.1679999999999999</v>
      </c>
      <c r="N37" s="288"/>
      <c r="O37" s="220"/>
      <c r="P37" s="217"/>
      <c r="Q37" s="217"/>
      <c r="R37" s="225"/>
      <c r="S37" s="264"/>
      <c r="T37" s="217"/>
      <c r="U37" s="217"/>
      <c r="V37" s="288"/>
      <c r="W37" s="264"/>
      <c r="X37" s="217"/>
      <c r="Y37" s="217"/>
      <c r="Z37" s="288"/>
    </row>
    <row r="38" spans="1:26" x14ac:dyDescent="0.2">
      <c r="A38" s="254">
        <v>29</v>
      </c>
      <c r="B38" s="324" t="s">
        <v>11</v>
      </c>
      <c r="C38" s="283">
        <f t="shared" si="1"/>
        <v>89.858000000000004</v>
      </c>
      <c r="D38" s="217">
        <f t="shared" si="3"/>
        <v>89.858000000000004</v>
      </c>
      <c r="E38" s="217">
        <f t="shared" si="3"/>
        <v>81.587999999999994</v>
      </c>
      <c r="F38" s="287"/>
      <c r="G38" s="341">
        <f t="shared" si="4"/>
        <v>87.8</v>
      </c>
      <c r="H38" s="342">
        <v>87.8</v>
      </c>
      <c r="I38" s="342">
        <v>80.412999999999997</v>
      </c>
      <c r="J38" s="557"/>
      <c r="K38" s="264">
        <f t="shared" si="5"/>
        <v>1.1850000000000001</v>
      </c>
      <c r="L38" s="217">
        <v>1.1850000000000001</v>
      </c>
      <c r="M38" s="217">
        <v>1.175</v>
      </c>
      <c r="N38" s="288"/>
      <c r="O38" s="220"/>
      <c r="P38" s="217"/>
      <c r="Q38" s="217"/>
      <c r="R38" s="225"/>
      <c r="S38" s="264">
        <f t="shared" si="6"/>
        <v>0.873</v>
      </c>
      <c r="T38" s="217">
        <v>0.873</v>
      </c>
      <c r="U38" s="217"/>
      <c r="V38" s="288"/>
      <c r="W38" s="264"/>
      <c r="X38" s="217"/>
      <c r="Y38" s="217"/>
      <c r="Z38" s="288"/>
    </row>
    <row r="39" spans="1:26" x14ac:dyDescent="0.2">
      <c r="A39" s="254">
        <v>30</v>
      </c>
      <c r="B39" s="324" t="s">
        <v>12</v>
      </c>
      <c r="C39" s="283">
        <f t="shared" si="1"/>
        <v>97.36999999999999</v>
      </c>
      <c r="D39" s="217">
        <f t="shared" si="3"/>
        <v>97.36999999999999</v>
      </c>
      <c r="E39" s="217">
        <f t="shared" si="3"/>
        <v>84.317000000000007</v>
      </c>
      <c r="F39" s="287"/>
      <c r="G39" s="341">
        <f t="shared" si="4"/>
        <v>95.838999999999999</v>
      </c>
      <c r="H39" s="342">
        <v>95.838999999999999</v>
      </c>
      <c r="I39" s="342">
        <v>83.12</v>
      </c>
      <c r="J39" s="373"/>
      <c r="K39" s="264">
        <f t="shared" si="5"/>
        <v>1.214</v>
      </c>
      <c r="L39" s="217">
        <v>1.214</v>
      </c>
      <c r="M39" s="217">
        <v>1.1970000000000001</v>
      </c>
      <c r="N39" s="288"/>
      <c r="O39" s="220"/>
      <c r="P39" s="217"/>
      <c r="Q39" s="217"/>
      <c r="R39" s="225"/>
      <c r="S39" s="264">
        <f t="shared" si="6"/>
        <v>0.317</v>
      </c>
      <c r="T39" s="217">
        <v>0.317</v>
      </c>
      <c r="U39" s="217"/>
      <c r="V39" s="288"/>
      <c r="W39" s="264"/>
      <c r="X39" s="217"/>
      <c r="Y39" s="217"/>
      <c r="Z39" s="288"/>
    </row>
    <row r="40" spans="1:26" x14ac:dyDescent="0.2">
      <c r="A40" s="254">
        <v>31</v>
      </c>
      <c r="B40" s="324" t="s">
        <v>13</v>
      </c>
      <c r="C40" s="283">
        <f t="shared" si="1"/>
        <v>106.855</v>
      </c>
      <c r="D40" s="217">
        <f t="shared" si="3"/>
        <v>106.855</v>
      </c>
      <c r="E40" s="217">
        <f t="shared" si="3"/>
        <v>98.960999999999999</v>
      </c>
      <c r="F40" s="287"/>
      <c r="G40" s="341">
        <f t="shared" si="4"/>
        <v>92.099000000000004</v>
      </c>
      <c r="H40" s="342">
        <v>92.099000000000004</v>
      </c>
      <c r="I40" s="342">
        <v>84.983000000000004</v>
      </c>
      <c r="J40" s="557"/>
      <c r="K40" s="264">
        <f t="shared" si="5"/>
        <v>14.656000000000001</v>
      </c>
      <c r="L40" s="217">
        <v>14.656000000000001</v>
      </c>
      <c r="M40" s="217">
        <v>13.978</v>
      </c>
      <c r="N40" s="288"/>
      <c r="O40" s="220"/>
      <c r="P40" s="217"/>
      <c r="Q40" s="217"/>
      <c r="R40" s="225"/>
      <c r="S40" s="264">
        <f t="shared" si="6"/>
        <v>0.1</v>
      </c>
      <c r="T40" s="217">
        <v>0.1</v>
      </c>
      <c r="U40" s="217"/>
      <c r="V40" s="288"/>
      <c r="W40" s="264"/>
      <c r="X40" s="217"/>
      <c r="Y40" s="217"/>
      <c r="Z40" s="288"/>
    </row>
    <row r="41" spans="1:26" x14ac:dyDescent="0.2">
      <c r="A41" s="254">
        <v>32</v>
      </c>
      <c r="B41" s="324" t="s">
        <v>14</v>
      </c>
      <c r="C41" s="283">
        <f t="shared" si="1"/>
        <v>82.78400000000002</v>
      </c>
      <c r="D41" s="217">
        <f t="shared" si="3"/>
        <v>82.78400000000002</v>
      </c>
      <c r="E41" s="217">
        <f t="shared" si="3"/>
        <v>74.816000000000003</v>
      </c>
      <c r="F41" s="287"/>
      <c r="G41" s="341">
        <f t="shared" si="4"/>
        <v>81.180000000000007</v>
      </c>
      <c r="H41" s="342">
        <v>81.180000000000007</v>
      </c>
      <c r="I41" s="342">
        <v>73.652000000000001</v>
      </c>
      <c r="J41" s="557"/>
      <c r="K41" s="264">
        <f t="shared" si="5"/>
        <v>1.1739999999999999</v>
      </c>
      <c r="L41" s="217">
        <v>1.1739999999999999</v>
      </c>
      <c r="M41" s="217">
        <v>1.1639999999999999</v>
      </c>
      <c r="N41" s="288"/>
      <c r="O41" s="220"/>
      <c r="P41" s="217"/>
      <c r="Q41" s="217"/>
      <c r="R41" s="225"/>
      <c r="S41" s="264">
        <f t="shared" si="6"/>
        <v>0.43</v>
      </c>
      <c r="T41" s="217">
        <v>0.43</v>
      </c>
      <c r="U41" s="217"/>
      <c r="V41" s="288"/>
      <c r="W41" s="264"/>
      <c r="X41" s="217"/>
      <c r="Y41" s="217"/>
      <c r="Z41" s="288"/>
    </row>
    <row r="42" spans="1:26" x14ac:dyDescent="0.2">
      <c r="A42" s="254">
        <v>33</v>
      </c>
      <c r="B42" s="324" t="s">
        <v>28</v>
      </c>
      <c r="C42" s="283">
        <f t="shared" si="1"/>
        <v>97.436000000000007</v>
      </c>
      <c r="D42" s="217">
        <f t="shared" si="3"/>
        <v>97.436000000000007</v>
      </c>
      <c r="E42" s="217">
        <f t="shared" si="3"/>
        <v>90.632999999999996</v>
      </c>
      <c r="F42" s="287"/>
      <c r="G42" s="341">
        <f t="shared" si="4"/>
        <v>82.762</v>
      </c>
      <c r="H42" s="342">
        <v>82.762</v>
      </c>
      <c r="I42" s="342">
        <v>76.204999999999998</v>
      </c>
      <c r="J42" s="373"/>
      <c r="K42" s="264">
        <f t="shared" si="5"/>
        <v>14.673999999999999</v>
      </c>
      <c r="L42" s="217">
        <v>14.673999999999999</v>
      </c>
      <c r="M42" s="217">
        <v>14.428000000000001</v>
      </c>
      <c r="N42" s="288"/>
      <c r="O42" s="220"/>
      <c r="P42" s="217"/>
      <c r="Q42" s="217"/>
      <c r="R42" s="225"/>
      <c r="S42" s="264"/>
      <c r="T42" s="217"/>
      <c r="U42" s="217"/>
      <c r="V42" s="288"/>
      <c r="W42" s="264"/>
      <c r="X42" s="217"/>
      <c r="Y42" s="217"/>
      <c r="Z42" s="288"/>
    </row>
    <row r="43" spans="1:26" ht="13.5" thickBot="1" x14ac:dyDescent="0.25">
      <c r="A43" s="276">
        <v>34</v>
      </c>
      <c r="B43" s="508" t="s">
        <v>15</v>
      </c>
      <c r="C43" s="283">
        <f t="shared" si="1"/>
        <v>127.657</v>
      </c>
      <c r="D43" s="221">
        <f t="shared" si="3"/>
        <v>127.657</v>
      </c>
      <c r="E43" s="221">
        <f t="shared" si="3"/>
        <v>114.41</v>
      </c>
      <c r="F43" s="306"/>
      <c r="G43" s="529">
        <f t="shared" si="4"/>
        <v>123.842</v>
      </c>
      <c r="H43" s="382">
        <v>123.842</v>
      </c>
      <c r="I43" s="382">
        <v>112.215</v>
      </c>
      <c r="J43" s="558"/>
      <c r="K43" s="293">
        <f t="shared" si="5"/>
        <v>2.214</v>
      </c>
      <c r="L43" s="221">
        <v>2.214</v>
      </c>
      <c r="M43" s="221">
        <v>2.1949999999999998</v>
      </c>
      <c r="N43" s="294"/>
      <c r="O43" s="351"/>
      <c r="P43" s="230"/>
      <c r="Q43" s="230"/>
      <c r="R43" s="577"/>
      <c r="S43" s="289">
        <f t="shared" si="6"/>
        <v>1.601</v>
      </c>
      <c r="T43" s="230">
        <v>1.601</v>
      </c>
      <c r="U43" s="230"/>
      <c r="V43" s="290"/>
      <c r="W43" s="289"/>
      <c r="X43" s="230"/>
      <c r="Y43" s="230"/>
      <c r="Z43" s="290"/>
    </row>
    <row r="44" spans="1:26" ht="34.5" customHeight="1" thickBot="1" x14ac:dyDescent="0.3">
      <c r="A44" s="275">
        <v>35</v>
      </c>
      <c r="B44" s="509" t="s">
        <v>137</v>
      </c>
      <c r="C44" s="291">
        <f>G44+K44+O44+S44+W44</f>
        <v>16463.099999999999</v>
      </c>
      <c r="D44" s="207">
        <f>H44+L44+P44+T44+X44</f>
        <v>16342.369999999999</v>
      </c>
      <c r="E44" s="207">
        <f>I44+M44+Q44+U44+Y44</f>
        <v>13376.19</v>
      </c>
      <c r="F44" s="303">
        <f>J44+N44+R44+V44+Z44</f>
        <v>120.72999999999999</v>
      </c>
      <c r="G44" s="383">
        <f t="shared" ref="G44:M44" si="7">G45+SUM(G57:G94)</f>
        <v>8058.4349999999995</v>
      </c>
      <c r="H44" s="383">
        <f t="shared" si="7"/>
        <v>7951.8839999999991</v>
      </c>
      <c r="I44" s="383">
        <f t="shared" si="7"/>
        <v>5972.1620000000003</v>
      </c>
      <c r="J44" s="559">
        <f t="shared" si="7"/>
        <v>106.55099999999999</v>
      </c>
      <c r="K44" s="203">
        <f>K45+SUM(K57:K94)</f>
        <v>392.50799999999992</v>
      </c>
      <c r="L44" s="314">
        <f t="shared" si="7"/>
        <v>392.50799999999992</v>
      </c>
      <c r="M44" s="314">
        <f t="shared" si="7"/>
        <v>278.14099999999996</v>
      </c>
      <c r="N44" s="337"/>
      <c r="O44" s="565">
        <f>O45+SUM(O57:O94)</f>
        <v>7464.7999999999993</v>
      </c>
      <c r="P44" s="232">
        <f>P45+SUM(P57:P94)</f>
        <v>7450.7809999999999</v>
      </c>
      <c r="Q44" s="232">
        <f>Q45+SUM(Q57:Q94)</f>
        <v>7120.3209999999999</v>
      </c>
      <c r="R44" s="328">
        <f>R45+SUM(R57:R94)</f>
        <v>14.018999999999998</v>
      </c>
      <c r="S44" s="302">
        <f>S45+SUM(S57:S94)</f>
        <v>308.976</v>
      </c>
      <c r="T44" s="202">
        <f>SUM(T57:T94)</f>
        <v>308.81600000000003</v>
      </c>
      <c r="U44" s="202">
        <f>SUM(U57:U94)</f>
        <v>3.415</v>
      </c>
      <c r="V44" s="292">
        <f>SUM(V57:V94)</f>
        <v>0.16</v>
      </c>
      <c r="W44" s="302">
        <f>W45+SUM(W57:W94)</f>
        <v>238.381</v>
      </c>
      <c r="X44" s="202">
        <f>SUM(X57:X94)</f>
        <v>238.381</v>
      </c>
      <c r="Y44" s="202">
        <f>SUM(Y57:Y94)</f>
        <v>2.1509999999999998</v>
      </c>
      <c r="Z44" s="292"/>
    </row>
    <row r="45" spans="1:26" x14ac:dyDescent="0.2">
      <c r="A45" s="251">
        <v>36</v>
      </c>
      <c r="B45" s="450" t="s">
        <v>288</v>
      </c>
      <c r="C45" s="283">
        <f>G45+K45+O45+S45+W45</f>
        <v>395.67800000000005</v>
      </c>
      <c r="D45" s="210">
        <f>H45+L45+P45+T45+X45</f>
        <v>395.67800000000005</v>
      </c>
      <c r="E45" s="210">
        <f>I45+M45+Q45+U45+Y45</f>
        <v>32.332999999999998</v>
      </c>
      <c r="F45" s="305"/>
      <c r="G45" s="214">
        <f>H45+J45</f>
        <v>274.34600000000006</v>
      </c>
      <c r="H45" s="210">
        <f>SUM(H46:H56)</f>
        <v>274.34600000000006</v>
      </c>
      <c r="I45" s="210"/>
      <c r="J45" s="236"/>
      <c r="K45" s="370">
        <f>L45+N45</f>
        <v>121.33199999999999</v>
      </c>
      <c r="L45" s="258">
        <f>SUM(L46:L55)</f>
        <v>121.33199999999999</v>
      </c>
      <c r="M45" s="258">
        <f>SUM(M46:M55)</f>
        <v>32.332999999999998</v>
      </c>
      <c r="N45" s="375"/>
      <c r="O45" s="566"/>
      <c r="P45" s="234"/>
      <c r="Q45" s="235"/>
      <c r="R45" s="578"/>
      <c r="S45" s="301"/>
      <c r="T45" s="237"/>
      <c r="U45" s="237"/>
      <c r="V45" s="295"/>
      <c r="W45" s="301"/>
      <c r="X45" s="237"/>
      <c r="Y45" s="237"/>
      <c r="Z45" s="295"/>
    </row>
    <row r="46" spans="1:26" x14ac:dyDescent="0.2">
      <c r="A46" s="254">
        <v>37</v>
      </c>
      <c r="B46" s="323" t="s">
        <v>86</v>
      </c>
      <c r="C46" s="537">
        <f t="shared" ref="C46:C94" si="8">G46+K46+O46+S46+W46</f>
        <v>121.33199999999999</v>
      </c>
      <c r="D46" s="239">
        <f t="shared" ref="D46:D94" si="9">H46+L46+P46+T46+X46</f>
        <v>121.33199999999999</v>
      </c>
      <c r="E46" s="239">
        <f t="shared" ref="E46:E94" si="10">I46+M46+Q46+U46+Y46</f>
        <v>32.332999999999998</v>
      </c>
      <c r="F46" s="262"/>
      <c r="G46" s="226"/>
      <c r="H46" s="218"/>
      <c r="I46" s="218"/>
      <c r="J46" s="219"/>
      <c r="K46" s="261">
        <f>L46</f>
        <v>121.33199999999999</v>
      </c>
      <c r="L46" s="218">
        <v>121.33199999999999</v>
      </c>
      <c r="M46" s="218">
        <v>32.332999999999998</v>
      </c>
      <c r="N46" s="262"/>
      <c r="O46" s="212"/>
      <c r="P46" s="218"/>
      <c r="Q46" s="218"/>
      <c r="R46" s="219"/>
      <c r="S46" s="261"/>
      <c r="T46" s="218"/>
      <c r="U46" s="218"/>
      <c r="V46" s="262"/>
      <c r="W46" s="261"/>
      <c r="X46" s="218"/>
      <c r="Y46" s="218"/>
      <c r="Z46" s="262"/>
    </row>
    <row r="47" spans="1:26" x14ac:dyDescent="0.2">
      <c r="A47" s="254">
        <v>38</v>
      </c>
      <c r="B47" s="323" t="s">
        <v>87</v>
      </c>
      <c r="C47" s="537">
        <f t="shared" si="8"/>
        <v>2</v>
      </c>
      <c r="D47" s="239">
        <f t="shared" si="9"/>
        <v>2</v>
      </c>
      <c r="E47" s="210"/>
      <c r="F47" s="262"/>
      <c r="G47" s="226">
        <f t="shared" ref="G47:G56" si="11">H47+J47</f>
        <v>2</v>
      </c>
      <c r="H47" s="218">
        <v>2</v>
      </c>
      <c r="I47" s="218"/>
      <c r="J47" s="219"/>
      <c r="K47" s="264"/>
      <c r="L47" s="218"/>
      <c r="M47" s="218"/>
      <c r="N47" s="262"/>
      <c r="O47" s="212"/>
      <c r="P47" s="218"/>
      <c r="Q47" s="218"/>
      <c r="R47" s="219"/>
      <c r="S47" s="261"/>
      <c r="T47" s="218"/>
      <c r="U47" s="218"/>
      <c r="V47" s="262"/>
      <c r="W47" s="261"/>
      <c r="X47" s="218"/>
      <c r="Y47" s="218"/>
      <c r="Z47" s="262"/>
    </row>
    <row r="48" spans="1:26" x14ac:dyDescent="0.2">
      <c r="A48" s="254">
        <v>39</v>
      </c>
      <c r="B48" s="323" t="s">
        <v>89</v>
      </c>
      <c r="C48" s="537">
        <f t="shared" si="8"/>
        <v>0.8</v>
      </c>
      <c r="D48" s="239">
        <f t="shared" si="9"/>
        <v>0.8</v>
      </c>
      <c r="E48" s="210"/>
      <c r="F48" s="262"/>
      <c r="G48" s="226">
        <f t="shared" si="11"/>
        <v>0.8</v>
      </c>
      <c r="H48" s="218">
        <v>0.8</v>
      </c>
      <c r="I48" s="218"/>
      <c r="J48" s="219"/>
      <c r="K48" s="261"/>
      <c r="L48" s="218"/>
      <c r="M48" s="218"/>
      <c r="N48" s="262"/>
      <c r="O48" s="212"/>
      <c r="P48" s="218"/>
      <c r="Q48" s="218"/>
      <c r="R48" s="219"/>
      <c r="S48" s="261"/>
      <c r="T48" s="218"/>
      <c r="U48" s="218"/>
      <c r="V48" s="262"/>
      <c r="W48" s="261"/>
      <c r="X48" s="218"/>
      <c r="Y48" s="218"/>
      <c r="Z48" s="262"/>
    </row>
    <row r="49" spans="1:26" x14ac:dyDescent="0.2">
      <c r="A49" s="254">
        <v>40</v>
      </c>
      <c r="B49" s="323" t="s">
        <v>305</v>
      </c>
      <c r="C49" s="537">
        <f t="shared" si="8"/>
        <v>180.66800000000001</v>
      </c>
      <c r="D49" s="239">
        <f t="shared" si="9"/>
        <v>180.66800000000001</v>
      </c>
      <c r="E49" s="210"/>
      <c r="F49" s="262"/>
      <c r="G49" s="226">
        <f t="shared" si="11"/>
        <v>180.66800000000001</v>
      </c>
      <c r="H49" s="218">
        <v>180.66800000000001</v>
      </c>
      <c r="I49" s="218"/>
      <c r="J49" s="219"/>
      <c r="K49" s="261"/>
      <c r="L49" s="218"/>
      <c r="M49" s="218"/>
      <c r="N49" s="262"/>
      <c r="O49" s="220"/>
      <c r="P49" s="218"/>
      <c r="Q49" s="218"/>
      <c r="R49" s="219"/>
      <c r="S49" s="261"/>
      <c r="T49" s="218"/>
      <c r="U49" s="218"/>
      <c r="V49" s="262"/>
      <c r="W49" s="261"/>
      <c r="X49" s="218"/>
      <c r="Y49" s="218"/>
      <c r="Z49" s="262"/>
    </row>
    <row r="50" spans="1:26" x14ac:dyDescent="0.2">
      <c r="A50" s="254">
        <v>41</v>
      </c>
      <c r="B50" s="323" t="s">
        <v>306</v>
      </c>
      <c r="C50" s="537">
        <f t="shared" si="8"/>
        <v>3.8010000000000002</v>
      </c>
      <c r="D50" s="239">
        <f t="shared" si="9"/>
        <v>3.8010000000000002</v>
      </c>
      <c r="E50" s="210"/>
      <c r="F50" s="262"/>
      <c r="G50" s="226">
        <f t="shared" si="11"/>
        <v>3.8010000000000002</v>
      </c>
      <c r="H50" s="218">
        <v>3.8010000000000002</v>
      </c>
      <c r="I50" s="218"/>
      <c r="J50" s="219"/>
      <c r="K50" s="261"/>
      <c r="L50" s="218"/>
      <c r="M50" s="218"/>
      <c r="N50" s="262"/>
      <c r="O50" s="220"/>
      <c r="P50" s="218"/>
      <c r="Q50" s="218"/>
      <c r="R50" s="219"/>
      <c r="S50" s="261"/>
      <c r="T50" s="218"/>
      <c r="U50" s="218"/>
      <c r="V50" s="262"/>
      <c r="W50" s="261"/>
      <c r="X50" s="218"/>
      <c r="Y50" s="218"/>
      <c r="Z50" s="262"/>
    </row>
    <row r="51" spans="1:26" ht="26.25" customHeight="1" x14ac:dyDescent="0.2">
      <c r="A51" s="254">
        <v>42</v>
      </c>
      <c r="B51" s="361" t="s">
        <v>307</v>
      </c>
      <c r="C51" s="537">
        <f t="shared" si="8"/>
        <v>20</v>
      </c>
      <c r="D51" s="239">
        <f t="shared" si="9"/>
        <v>20</v>
      </c>
      <c r="E51" s="210"/>
      <c r="F51" s="32"/>
      <c r="G51" s="320">
        <f t="shared" si="11"/>
        <v>20</v>
      </c>
      <c r="H51" s="191">
        <v>20</v>
      </c>
      <c r="I51" s="218"/>
      <c r="J51" s="219"/>
      <c r="K51" s="261"/>
      <c r="L51" s="218"/>
      <c r="M51" s="218"/>
      <c r="N51" s="262"/>
      <c r="O51" s="220"/>
      <c r="P51" s="218"/>
      <c r="Q51" s="218"/>
      <c r="R51" s="219"/>
      <c r="S51" s="261"/>
      <c r="T51" s="218"/>
      <c r="U51" s="218"/>
      <c r="V51" s="262"/>
      <c r="W51" s="261"/>
      <c r="X51" s="218"/>
      <c r="Y51" s="218"/>
      <c r="Z51" s="262"/>
    </row>
    <row r="52" spans="1:26" ht="13.5" customHeight="1" x14ac:dyDescent="0.2">
      <c r="A52" s="254">
        <v>43</v>
      </c>
      <c r="B52" s="361" t="s">
        <v>241</v>
      </c>
      <c r="C52" s="537">
        <f t="shared" si="8"/>
        <v>12.157</v>
      </c>
      <c r="D52" s="239">
        <f t="shared" si="9"/>
        <v>12.157</v>
      </c>
      <c r="E52" s="210"/>
      <c r="F52" s="32"/>
      <c r="G52" s="320">
        <f t="shared" si="11"/>
        <v>12.157</v>
      </c>
      <c r="H52" s="191">
        <v>12.157</v>
      </c>
      <c r="I52" s="218"/>
      <c r="J52" s="219"/>
      <c r="K52" s="261"/>
      <c r="L52" s="218"/>
      <c r="M52" s="218"/>
      <c r="N52" s="262"/>
      <c r="O52" s="220"/>
      <c r="P52" s="218"/>
      <c r="Q52" s="218"/>
      <c r="R52" s="219"/>
      <c r="S52" s="261"/>
      <c r="T52" s="218"/>
      <c r="U52" s="218"/>
      <c r="V52" s="262"/>
      <c r="W52" s="261"/>
      <c r="X52" s="218"/>
      <c r="Y52" s="218"/>
      <c r="Z52" s="262"/>
    </row>
    <row r="53" spans="1:26" ht="12.75" customHeight="1" x14ac:dyDescent="0.2">
      <c r="A53" s="254">
        <v>44</v>
      </c>
      <c r="B53" s="361" t="s">
        <v>308</v>
      </c>
      <c r="C53" s="537">
        <f t="shared" si="8"/>
        <v>20</v>
      </c>
      <c r="D53" s="239">
        <f t="shared" si="9"/>
        <v>20</v>
      </c>
      <c r="E53" s="210"/>
      <c r="F53" s="32"/>
      <c r="G53" s="320">
        <f t="shared" si="11"/>
        <v>20</v>
      </c>
      <c r="H53" s="191">
        <v>20</v>
      </c>
      <c r="I53" s="218"/>
      <c r="J53" s="219"/>
      <c r="K53" s="261"/>
      <c r="L53" s="218"/>
      <c r="M53" s="218"/>
      <c r="N53" s="262"/>
      <c r="O53" s="220"/>
      <c r="P53" s="218"/>
      <c r="Q53" s="218"/>
      <c r="R53" s="219"/>
      <c r="S53" s="261"/>
      <c r="T53" s="218"/>
      <c r="U53" s="218"/>
      <c r="V53" s="262"/>
      <c r="W53" s="261"/>
      <c r="X53" s="218"/>
      <c r="Y53" s="218"/>
      <c r="Z53" s="262"/>
    </row>
    <row r="54" spans="1:26" ht="24.75" customHeight="1" x14ac:dyDescent="0.2">
      <c r="A54" s="254">
        <v>45</v>
      </c>
      <c r="B54" s="510" t="s">
        <v>309</v>
      </c>
      <c r="C54" s="537">
        <f t="shared" si="8"/>
        <v>25</v>
      </c>
      <c r="D54" s="239">
        <f t="shared" si="9"/>
        <v>25</v>
      </c>
      <c r="E54" s="210"/>
      <c r="F54" s="53"/>
      <c r="G54" s="530">
        <f t="shared" si="11"/>
        <v>25</v>
      </c>
      <c r="H54" s="249">
        <v>25</v>
      </c>
      <c r="I54" s="240"/>
      <c r="J54" s="248"/>
      <c r="K54" s="261"/>
      <c r="L54" s="218"/>
      <c r="M54" s="218"/>
      <c r="N54" s="262"/>
      <c r="O54" s="220"/>
      <c r="P54" s="218"/>
      <c r="Q54" s="218"/>
      <c r="R54" s="219"/>
      <c r="S54" s="261"/>
      <c r="T54" s="218"/>
      <c r="U54" s="218"/>
      <c r="V54" s="262"/>
      <c r="W54" s="261"/>
      <c r="X54" s="218"/>
      <c r="Y54" s="218"/>
      <c r="Z54" s="262"/>
    </row>
    <row r="55" spans="1:26" ht="24.75" customHeight="1" x14ac:dyDescent="0.2">
      <c r="A55" s="254">
        <v>46</v>
      </c>
      <c r="B55" s="362" t="s">
        <v>310</v>
      </c>
      <c r="C55" s="537">
        <f t="shared" si="8"/>
        <v>4.4249999999999998</v>
      </c>
      <c r="D55" s="239">
        <f t="shared" si="9"/>
        <v>4.4249999999999998</v>
      </c>
      <c r="E55" s="210"/>
      <c r="F55" s="539"/>
      <c r="G55" s="455">
        <f t="shared" si="11"/>
        <v>4.4249999999999998</v>
      </c>
      <c r="H55" s="191">
        <v>4.4249999999999998</v>
      </c>
      <c r="I55" s="246"/>
      <c r="J55" s="443"/>
      <c r="K55" s="261"/>
      <c r="L55" s="218"/>
      <c r="M55" s="218"/>
      <c r="N55" s="262"/>
      <c r="O55" s="220"/>
      <c r="P55" s="218"/>
      <c r="Q55" s="218"/>
      <c r="R55" s="219"/>
      <c r="S55" s="261"/>
      <c r="T55" s="218"/>
      <c r="U55" s="218"/>
      <c r="V55" s="262"/>
      <c r="W55" s="261"/>
      <c r="X55" s="218"/>
      <c r="Y55" s="218"/>
      <c r="Z55" s="262"/>
    </row>
    <row r="56" spans="1:26" ht="12.75" customHeight="1" x14ac:dyDescent="0.2">
      <c r="A56" s="254">
        <v>47</v>
      </c>
      <c r="B56" s="352" t="s">
        <v>340</v>
      </c>
      <c r="C56" s="537">
        <f t="shared" si="8"/>
        <v>5.4950000000000001</v>
      </c>
      <c r="D56" s="239">
        <f t="shared" si="9"/>
        <v>5.4950000000000001</v>
      </c>
      <c r="E56" s="210"/>
      <c r="F56" s="539"/>
      <c r="G56" s="455">
        <f t="shared" si="11"/>
        <v>5.4950000000000001</v>
      </c>
      <c r="H56" s="191">
        <v>5.4950000000000001</v>
      </c>
      <c r="I56" s="246"/>
      <c r="J56" s="443"/>
      <c r="K56" s="261"/>
      <c r="L56" s="218"/>
      <c r="M56" s="218"/>
      <c r="N56" s="262"/>
      <c r="O56" s="220"/>
      <c r="P56" s="218"/>
      <c r="Q56" s="218"/>
      <c r="R56" s="219"/>
      <c r="S56" s="261"/>
      <c r="T56" s="218"/>
      <c r="U56" s="218"/>
      <c r="V56" s="262"/>
      <c r="W56" s="261"/>
      <c r="X56" s="218"/>
      <c r="Y56" s="218"/>
      <c r="Z56" s="262"/>
    </row>
    <row r="57" spans="1:26" x14ac:dyDescent="0.2">
      <c r="A57" s="254">
        <v>48</v>
      </c>
      <c r="B57" s="450" t="s">
        <v>298</v>
      </c>
      <c r="C57" s="283">
        <f t="shared" si="8"/>
        <v>552.49699999999996</v>
      </c>
      <c r="D57" s="210">
        <f t="shared" si="9"/>
        <v>542.649</v>
      </c>
      <c r="E57" s="210">
        <f t="shared" si="10"/>
        <v>477.99</v>
      </c>
      <c r="F57" s="282">
        <f>+J57+N57+R57+V57</f>
        <v>9.8480000000000008</v>
      </c>
      <c r="G57" s="208">
        <f>+H57+J57</f>
        <v>329.66800000000001</v>
      </c>
      <c r="H57" s="210">
        <v>319.82</v>
      </c>
      <c r="I57" s="210">
        <v>283.37700000000001</v>
      </c>
      <c r="J57" s="211">
        <v>9.8480000000000008</v>
      </c>
      <c r="K57" s="343">
        <f t="shared" ref="K57:K64" si="12">+L57</f>
        <v>4.6479999999999997</v>
      </c>
      <c r="L57" s="217">
        <v>4.6479999999999997</v>
      </c>
      <c r="M57" s="217">
        <v>3.3460000000000001</v>
      </c>
      <c r="N57" s="262"/>
      <c r="O57" s="220">
        <f t="shared" ref="O57:O66" si="13">+P57</f>
        <v>198.44399999999999</v>
      </c>
      <c r="P57" s="217">
        <v>198.44399999999999</v>
      </c>
      <c r="Q57" s="217">
        <v>191.267</v>
      </c>
      <c r="R57" s="225"/>
      <c r="S57" s="264">
        <f>+T57</f>
        <v>19.736999999999998</v>
      </c>
      <c r="T57" s="217">
        <v>19.736999999999998</v>
      </c>
      <c r="U57" s="217"/>
      <c r="V57" s="287"/>
      <c r="W57" s="264"/>
      <c r="X57" s="217"/>
      <c r="Y57" s="217"/>
      <c r="Z57" s="287"/>
    </row>
    <row r="58" spans="1:26" x14ac:dyDescent="0.2">
      <c r="A58" s="254">
        <v>49</v>
      </c>
      <c r="B58" s="324" t="s">
        <v>299</v>
      </c>
      <c r="C58" s="283">
        <f t="shared" si="8"/>
        <v>858.18900000000008</v>
      </c>
      <c r="D58" s="210">
        <f t="shared" si="9"/>
        <v>846.62000000000012</v>
      </c>
      <c r="E58" s="210">
        <f t="shared" si="10"/>
        <v>704.09900000000005</v>
      </c>
      <c r="F58" s="287">
        <f>+J58+N58+R58+V58</f>
        <v>11.569000000000001</v>
      </c>
      <c r="G58" s="220">
        <f>+H58+J58</f>
        <v>523.28399999999999</v>
      </c>
      <c r="H58" s="217">
        <v>511.71499999999997</v>
      </c>
      <c r="I58" s="217">
        <v>433.97</v>
      </c>
      <c r="J58" s="225">
        <v>11.569000000000001</v>
      </c>
      <c r="K58" s="343">
        <f t="shared" si="12"/>
        <v>2.544</v>
      </c>
      <c r="L58" s="217">
        <v>2.544</v>
      </c>
      <c r="M58" s="218"/>
      <c r="N58" s="262"/>
      <c r="O58" s="220">
        <f t="shared" si="13"/>
        <v>280.96899999999999</v>
      </c>
      <c r="P58" s="217">
        <v>280.96899999999999</v>
      </c>
      <c r="Q58" s="217">
        <v>270.12900000000002</v>
      </c>
      <c r="R58" s="225"/>
      <c r="S58" s="264">
        <f>+T58</f>
        <v>21.521999999999998</v>
      </c>
      <c r="T58" s="217">
        <v>21.521999999999998</v>
      </c>
      <c r="U58" s="217"/>
      <c r="V58" s="287"/>
      <c r="W58" s="264">
        <f>+X58</f>
        <v>29.87</v>
      </c>
      <c r="X58" s="217">
        <v>29.87</v>
      </c>
      <c r="Y58" s="217"/>
      <c r="Z58" s="287"/>
    </row>
    <row r="59" spans="1:26" x14ac:dyDescent="0.2">
      <c r="A59" s="254">
        <v>50</v>
      </c>
      <c r="B59" s="324" t="s">
        <v>300</v>
      </c>
      <c r="C59" s="283">
        <f t="shared" si="8"/>
        <v>396.29200000000003</v>
      </c>
      <c r="D59" s="210">
        <f t="shared" si="9"/>
        <v>396.29200000000003</v>
      </c>
      <c r="E59" s="210">
        <f t="shared" si="10"/>
        <v>306.84799999999996</v>
      </c>
      <c r="F59" s="287"/>
      <c r="G59" s="220">
        <f>+H59</f>
        <v>233.94</v>
      </c>
      <c r="H59" s="217">
        <v>233.94</v>
      </c>
      <c r="I59" s="217">
        <v>161.886</v>
      </c>
      <c r="J59" s="219"/>
      <c r="K59" s="343">
        <f t="shared" si="12"/>
        <v>2.3460000000000001</v>
      </c>
      <c r="L59" s="217">
        <v>2.3460000000000001</v>
      </c>
      <c r="M59" s="217">
        <v>1.673</v>
      </c>
      <c r="N59" s="262"/>
      <c r="O59" s="220">
        <f t="shared" si="13"/>
        <v>148.661</v>
      </c>
      <c r="P59" s="217">
        <v>148.661</v>
      </c>
      <c r="Q59" s="217">
        <v>143.28899999999999</v>
      </c>
      <c r="R59" s="225"/>
      <c r="S59" s="264">
        <f>+T59</f>
        <v>11.345000000000001</v>
      </c>
      <c r="T59" s="217">
        <v>11.345000000000001</v>
      </c>
      <c r="U59" s="217"/>
      <c r="V59" s="287"/>
      <c r="W59" s="264"/>
      <c r="X59" s="217"/>
      <c r="Y59" s="217"/>
      <c r="Z59" s="287"/>
    </row>
    <row r="60" spans="1:26" x14ac:dyDescent="0.2">
      <c r="A60" s="254">
        <v>51</v>
      </c>
      <c r="B60" s="324" t="s">
        <v>301</v>
      </c>
      <c r="C60" s="283">
        <f t="shared" si="8"/>
        <v>676.00199999999995</v>
      </c>
      <c r="D60" s="210">
        <f t="shared" si="9"/>
        <v>665.60199999999998</v>
      </c>
      <c r="E60" s="210">
        <f t="shared" si="10"/>
        <v>546.24700000000007</v>
      </c>
      <c r="F60" s="287">
        <f>+J60+N60+R60+V60</f>
        <v>10.4</v>
      </c>
      <c r="G60" s="220">
        <f>+H60+J60</f>
        <v>323.64299999999997</v>
      </c>
      <c r="H60" s="217">
        <v>315.74299999999999</v>
      </c>
      <c r="I60" s="217">
        <v>256.63499999999999</v>
      </c>
      <c r="J60" s="225">
        <v>7.9</v>
      </c>
      <c r="K60" s="343">
        <f t="shared" si="12"/>
        <v>3.6230000000000002</v>
      </c>
      <c r="L60" s="342">
        <v>3.6230000000000002</v>
      </c>
      <c r="M60" s="342">
        <v>2.3839999999999999</v>
      </c>
      <c r="N60" s="262"/>
      <c r="O60" s="220">
        <f>+P60+R60</f>
        <v>301.52</v>
      </c>
      <c r="P60" s="217">
        <v>299.02</v>
      </c>
      <c r="Q60" s="217">
        <v>287.22800000000001</v>
      </c>
      <c r="R60" s="225">
        <v>2.5</v>
      </c>
      <c r="S60" s="264">
        <f>+T60</f>
        <v>33.271000000000001</v>
      </c>
      <c r="T60" s="217">
        <v>33.271000000000001</v>
      </c>
      <c r="U60" s="217"/>
      <c r="V60" s="287"/>
      <c r="W60" s="264">
        <f>+X60</f>
        <v>13.945</v>
      </c>
      <c r="X60" s="217">
        <v>13.945</v>
      </c>
      <c r="Y60" s="217"/>
      <c r="Z60" s="287"/>
    </row>
    <row r="61" spans="1:26" x14ac:dyDescent="0.2">
      <c r="A61" s="254">
        <v>52</v>
      </c>
      <c r="B61" s="324" t="s">
        <v>302</v>
      </c>
      <c r="C61" s="283">
        <f t="shared" si="8"/>
        <v>322.50999999999993</v>
      </c>
      <c r="D61" s="210">
        <f t="shared" si="9"/>
        <v>308.02899999999994</v>
      </c>
      <c r="E61" s="210">
        <f t="shared" si="10"/>
        <v>257.05099999999999</v>
      </c>
      <c r="F61" s="287">
        <f>+J61+N61+R61+V61</f>
        <v>14.481</v>
      </c>
      <c r="G61" s="220">
        <f>+H61+J61</f>
        <v>175.411</v>
      </c>
      <c r="H61" s="217">
        <v>160.93</v>
      </c>
      <c r="I61" s="217">
        <v>123.756</v>
      </c>
      <c r="J61" s="225">
        <v>14.481</v>
      </c>
      <c r="K61" s="343">
        <f t="shared" si="12"/>
        <v>7.6769999999999996</v>
      </c>
      <c r="L61" s="342">
        <v>7.6769999999999996</v>
      </c>
      <c r="M61" s="342">
        <v>7.1340000000000003</v>
      </c>
      <c r="N61" s="262"/>
      <c r="O61" s="220">
        <f t="shared" si="13"/>
        <v>130.88499999999999</v>
      </c>
      <c r="P61" s="217">
        <v>130.88499999999999</v>
      </c>
      <c r="Q61" s="217">
        <v>126.161</v>
      </c>
      <c r="R61" s="225"/>
      <c r="S61" s="264">
        <f>+T61</f>
        <v>8.5370000000000008</v>
      </c>
      <c r="T61" s="217">
        <v>8.5370000000000008</v>
      </c>
      <c r="U61" s="217"/>
      <c r="V61" s="287"/>
      <c r="W61" s="264"/>
      <c r="X61" s="217"/>
      <c r="Y61" s="217"/>
      <c r="Z61" s="287"/>
    </row>
    <row r="62" spans="1:26" x14ac:dyDescent="0.2">
      <c r="A62" s="254">
        <v>53</v>
      </c>
      <c r="B62" s="324" t="s">
        <v>303</v>
      </c>
      <c r="C62" s="283">
        <f t="shared" si="8"/>
        <v>857.60199999999998</v>
      </c>
      <c r="D62" s="210">
        <f t="shared" si="9"/>
        <v>857.60199999999998</v>
      </c>
      <c r="E62" s="210">
        <f t="shared" si="10"/>
        <v>729.50900000000001</v>
      </c>
      <c r="F62" s="287"/>
      <c r="G62" s="220">
        <f>+H62+J62</f>
        <v>499.52699999999999</v>
      </c>
      <c r="H62" s="217">
        <v>499.52699999999999</v>
      </c>
      <c r="I62" s="217">
        <v>420.21199999999999</v>
      </c>
      <c r="J62" s="225"/>
      <c r="K62" s="343">
        <f t="shared" si="12"/>
        <v>1.645</v>
      </c>
      <c r="L62" s="342">
        <v>1.645</v>
      </c>
      <c r="M62" s="339"/>
      <c r="N62" s="262"/>
      <c r="O62" s="220">
        <f t="shared" si="13"/>
        <v>320.86799999999999</v>
      </c>
      <c r="P62" s="217">
        <v>320.86799999999999</v>
      </c>
      <c r="Q62" s="217">
        <v>309.29700000000003</v>
      </c>
      <c r="R62" s="225"/>
      <c r="S62" s="264">
        <f>+T62+V62</f>
        <v>35.561999999999998</v>
      </c>
      <c r="T62" s="217">
        <v>35.561999999999998</v>
      </c>
      <c r="U62" s="217"/>
      <c r="V62" s="287"/>
      <c r="W62" s="264"/>
      <c r="X62" s="217"/>
      <c r="Y62" s="217"/>
      <c r="Z62" s="287"/>
    </row>
    <row r="63" spans="1:26" x14ac:dyDescent="0.2">
      <c r="A63" s="254">
        <v>54</v>
      </c>
      <c r="B63" s="324" t="s">
        <v>18</v>
      </c>
      <c r="C63" s="283">
        <f t="shared" si="8"/>
        <v>917.03800000000001</v>
      </c>
      <c r="D63" s="210">
        <f t="shared" si="9"/>
        <v>917.03800000000001</v>
      </c>
      <c r="E63" s="210">
        <f t="shared" si="10"/>
        <v>807.24299999999994</v>
      </c>
      <c r="F63" s="287"/>
      <c r="G63" s="220">
        <f>+H63</f>
        <v>244.053</v>
      </c>
      <c r="H63" s="217">
        <v>244.053</v>
      </c>
      <c r="I63" s="217">
        <v>179.18799999999999</v>
      </c>
      <c r="J63" s="225"/>
      <c r="K63" s="343">
        <f t="shared" si="12"/>
        <v>15.718</v>
      </c>
      <c r="L63" s="342">
        <v>15.718</v>
      </c>
      <c r="M63" s="342">
        <v>13.920999999999999</v>
      </c>
      <c r="N63" s="287"/>
      <c r="O63" s="220">
        <f t="shared" si="13"/>
        <v>649.07500000000005</v>
      </c>
      <c r="P63" s="217">
        <v>649.07500000000005</v>
      </c>
      <c r="Q63" s="217">
        <v>614.13400000000001</v>
      </c>
      <c r="R63" s="225"/>
      <c r="S63" s="264">
        <f>+T63+V63</f>
        <v>8.1920000000000002</v>
      </c>
      <c r="T63" s="217">
        <v>8.1920000000000002</v>
      </c>
      <c r="U63" s="217"/>
      <c r="V63" s="287"/>
      <c r="W63" s="264"/>
      <c r="X63" s="217"/>
      <c r="Y63" s="217"/>
      <c r="Z63" s="287"/>
    </row>
    <row r="64" spans="1:26" x14ac:dyDescent="0.2">
      <c r="A64" s="254">
        <v>55</v>
      </c>
      <c r="B64" s="324" t="s">
        <v>265</v>
      </c>
      <c r="C64" s="283">
        <f t="shared" si="8"/>
        <v>103.696</v>
      </c>
      <c r="D64" s="210">
        <f t="shared" si="9"/>
        <v>103.696</v>
      </c>
      <c r="E64" s="210">
        <f t="shared" si="10"/>
        <v>96.021000000000001</v>
      </c>
      <c r="F64" s="287"/>
      <c r="G64" s="220">
        <f>+H64</f>
        <v>49.54</v>
      </c>
      <c r="H64" s="217">
        <v>49.54</v>
      </c>
      <c r="I64" s="217">
        <v>46.649000000000001</v>
      </c>
      <c r="J64" s="219"/>
      <c r="K64" s="343">
        <f t="shared" si="12"/>
        <v>0.183</v>
      </c>
      <c r="L64" s="342">
        <v>0.183</v>
      </c>
      <c r="M64" s="339"/>
      <c r="N64" s="262"/>
      <c r="O64" s="220">
        <f t="shared" si="13"/>
        <v>51.046999999999997</v>
      </c>
      <c r="P64" s="217">
        <v>51.046999999999997</v>
      </c>
      <c r="Q64" s="217">
        <v>49.372</v>
      </c>
      <c r="R64" s="225"/>
      <c r="S64" s="264">
        <f>+T64</f>
        <v>2.9260000000000002</v>
      </c>
      <c r="T64" s="217">
        <v>2.9260000000000002</v>
      </c>
      <c r="U64" s="217"/>
      <c r="V64" s="287"/>
      <c r="W64" s="264"/>
      <c r="X64" s="217"/>
      <c r="Y64" s="217"/>
      <c r="Z64" s="287"/>
    </row>
    <row r="65" spans="1:26" x14ac:dyDescent="0.2">
      <c r="A65" s="254">
        <v>56</v>
      </c>
      <c r="B65" s="324" t="s">
        <v>38</v>
      </c>
      <c r="C65" s="283">
        <f t="shared" si="8"/>
        <v>203.14</v>
      </c>
      <c r="D65" s="210">
        <f t="shared" si="9"/>
        <v>203.14</v>
      </c>
      <c r="E65" s="210">
        <f t="shared" si="10"/>
        <v>195.14</v>
      </c>
      <c r="F65" s="287"/>
      <c r="G65" s="220">
        <f>+H65+J65</f>
        <v>52.186999999999998</v>
      </c>
      <c r="H65" s="217">
        <v>52.186999999999998</v>
      </c>
      <c r="I65" s="217">
        <v>49.152999999999999</v>
      </c>
      <c r="J65" s="225"/>
      <c r="K65" s="343">
        <f t="shared" ref="K65:K71" si="14">+L65</f>
        <v>5.6929999999999996</v>
      </c>
      <c r="L65" s="342">
        <v>5.6929999999999996</v>
      </c>
      <c r="M65" s="342">
        <v>5.6109999999999998</v>
      </c>
      <c r="N65" s="262"/>
      <c r="O65" s="220">
        <f t="shared" si="13"/>
        <v>145.26</v>
      </c>
      <c r="P65" s="217">
        <v>145.26</v>
      </c>
      <c r="Q65" s="217">
        <v>140.376</v>
      </c>
      <c r="R65" s="225"/>
      <c r="S65" s="264">
        <f>+T65</f>
        <v>0</v>
      </c>
      <c r="T65" s="217"/>
      <c r="U65" s="217"/>
      <c r="V65" s="287"/>
      <c r="W65" s="264"/>
      <c r="X65" s="217"/>
      <c r="Y65" s="217"/>
      <c r="Z65" s="287"/>
    </row>
    <row r="66" spans="1:26" x14ac:dyDescent="0.2">
      <c r="A66" s="254">
        <v>57</v>
      </c>
      <c r="B66" s="324" t="s">
        <v>236</v>
      </c>
      <c r="C66" s="283">
        <f t="shared" si="8"/>
        <v>12.59</v>
      </c>
      <c r="D66" s="210">
        <f t="shared" si="9"/>
        <v>12.59</v>
      </c>
      <c r="E66" s="210">
        <f t="shared" si="10"/>
        <v>12.01</v>
      </c>
      <c r="F66" s="287"/>
      <c r="G66" s="220"/>
      <c r="H66" s="217"/>
      <c r="I66" s="217"/>
      <c r="J66" s="219"/>
      <c r="K66" s="343"/>
      <c r="L66" s="342"/>
      <c r="M66" s="342"/>
      <c r="N66" s="262"/>
      <c r="O66" s="220">
        <f t="shared" si="13"/>
        <v>12.59</v>
      </c>
      <c r="P66" s="217">
        <v>12.59</v>
      </c>
      <c r="Q66" s="217">
        <v>12.01</v>
      </c>
      <c r="R66" s="225"/>
      <c r="S66" s="264"/>
      <c r="T66" s="217"/>
      <c r="U66" s="217"/>
      <c r="V66" s="287"/>
      <c r="W66" s="264"/>
      <c r="X66" s="217"/>
      <c r="Y66" s="217"/>
      <c r="Z66" s="287"/>
    </row>
    <row r="67" spans="1:26" x14ac:dyDescent="0.2">
      <c r="A67" s="254">
        <v>58</v>
      </c>
      <c r="B67" s="324" t="s">
        <v>311</v>
      </c>
      <c r="C67" s="283">
        <f t="shared" si="8"/>
        <v>1968.2049999999999</v>
      </c>
      <c r="D67" s="210">
        <f t="shared" si="9"/>
        <v>1946.3409999999999</v>
      </c>
      <c r="E67" s="210">
        <f t="shared" si="10"/>
        <v>1625.7469999999998</v>
      </c>
      <c r="F67" s="287">
        <f>+J67+N67+R67+V67</f>
        <v>21.864000000000001</v>
      </c>
      <c r="G67" s="220">
        <f>+H67+J67</f>
        <v>775.92399999999998</v>
      </c>
      <c r="H67" s="217">
        <v>755.56</v>
      </c>
      <c r="I67" s="217">
        <v>545.71799999999996</v>
      </c>
      <c r="J67" s="225">
        <v>20.364000000000001</v>
      </c>
      <c r="K67" s="343">
        <f t="shared" si="14"/>
        <v>19.829000000000001</v>
      </c>
      <c r="L67" s="342">
        <v>19.829000000000001</v>
      </c>
      <c r="M67" s="342">
        <v>17.88</v>
      </c>
      <c r="N67" s="262"/>
      <c r="O67" s="220">
        <f>P67+R67</f>
        <v>1122.5139999999999</v>
      </c>
      <c r="P67" s="217">
        <v>1121.0139999999999</v>
      </c>
      <c r="Q67" s="217">
        <v>1062.1489999999999</v>
      </c>
      <c r="R67" s="225">
        <v>1.5</v>
      </c>
      <c r="S67" s="264">
        <f>+T67+V67</f>
        <v>35.084000000000003</v>
      </c>
      <c r="T67" s="217">
        <v>35.084000000000003</v>
      </c>
      <c r="U67" s="217"/>
      <c r="V67" s="287"/>
      <c r="W67" s="264">
        <f>+X67+Z67</f>
        <v>14.853999999999999</v>
      </c>
      <c r="X67" s="217">
        <v>14.853999999999999</v>
      </c>
      <c r="Y67" s="217"/>
      <c r="Z67" s="287"/>
    </row>
    <row r="68" spans="1:26" x14ac:dyDescent="0.2">
      <c r="A68" s="254">
        <v>59</v>
      </c>
      <c r="B68" s="324" t="s">
        <v>318</v>
      </c>
      <c r="C68" s="283">
        <f t="shared" si="8"/>
        <v>100.357</v>
      </c>
      <c r="D68" s="210">
        <f t="shared" si="9"/>
        <v>100.357</v>
      </c>
      <c r="E68" s="210">
        <f t="shared" si="10"/>
        <v>92.561999999999998</v>
      </c>
      <c r="F68" s="287"/>
      <c r="G68" s="220">
        <f>+H68+J68</f>
        <v>14.01</v>
      </c>
      <c r="H68" s="217">
        <v>14.01</v>
      </c>
      <c r="I68" s="217">
        <v>11.411</v>
      </c>
      <c r="J68" s="225"/>
      <c r="K68" s="343">
        <f t="shared" si="14"/>
        <v>1.395</v>
      </c>
      <c r="L68" s="342">
        <v>1.395</v>
      </c>
      <c r="M68" s="342">
        <v>1.375</v>
      </c>
      <c r="N68" s="262"/>
      <c r="O68" s="220">
        <f>P68+R68</f>
        <v>84.951999999999998</v>
      </c>
      <c r="P68" s="217">
        <v>84.951999999999998</v>
      </c>
      <c r="Q68" s="217">
        <v>79.775999999999996</v>
      </c>
      <c r="R68" s="225"/>
      <c r="S68" s="264"/>
      <c r="T68" s="217"/>
      <c r="U68" s="217"/>
      <c r="V68" s="287"/>
      <c r="W68" s="264"/>
      <c r="X68" s="217"/>
      <c r="Y68" s="217"/>
      <c r="Z68" s="287"/>
    </row>
    <row r="69" spans="1:26" x14ac:dyDescent="0.2">
      <c r="A69" s="254">
        <v>60</v>
      </c>
      <c r="B69" s="324" t="s">
        <v>317</v>
      </c>
      <c r="C69" s="283">
        <f t="shared" si="8"/>
        <v>4.5149999999999997</v>
      </c>
      <c r="D69" s="210">
        <f t="shared" si="9"/>
        <v>4.5149999999999997</v>
      </c>
      <c r="E69" s="210">
        <f t="shared" si="10"/>
        <v>3.4129999999999998</v>
      </c>
      <c r="F69" s="287"/>
      <c r="G69" s="220"/>
      <c r="H69" s="217"/>
      <c r="I69" s="217"/>
      <c r="J69" s="225"/>
      <c r="K69" s="343">
        <f t="shared" si="14"/>
        <v>0.8</v>
      </c>
      <c r="L69" s="342">
        <v>0.8</v>
      </c>
      <c r="M69" s="342"/>
      <c r="N69" s="262"/>
      <c r="O69" s="220">
        <f>P69+R69</f>
        <v>3.7149999999999999</v>
      </c>
      <c r="P69" s="217">
        <v>3.7149999999999999</v>
      </c>
      <c r="Q69" s="217">
        <v>3.4129999999999998</v>
      </c>
      <c r="R69" s="225"/>
      <c r="S69" s="264"/>
      <c r="T69" s="217"/>
      <c r="U69" s="217"/>
      <c r="V69" s="287"/>
      <c r="W69" s="264"/>
      <c r="X69" s="217"/>
      <c r="Y69" s="217"/>
      <c r="Z69" s="287"/>
    </row>
    <row r="70" spans="1:26" x14ac:dyDescent="0.2">
      <c r="A70" s="254">
        <v>61</v>
      </c>
      <c r="B70" s="324" t="s">
        <v>103</v>
      </c>
      <c r="C70" s="283">
        <f t="shared" si="8"/>
        <v>1652.1509999999996</v>
      </c>
      <c r="D70" s="210">
        <f t="shared" si="9"/>
        <v>1643.5509999999997</v>
      </c>
      <c r="E70" s="210">
        <f t="shared" si="10"/>
        <v>1326.817</v>
      </c>
      <c r="F70" s="287">
        <f>+J70+N70+R70+V70</f>
        <v>8.6</v>
      </c>
      <c r="G70" s="220">
        <f>+H70+J70</f>
        <v>449.75099999999998</v>
      </c>
      <c r="H70" s="217">
        <v>449.75099999999998</v>
      </c>
      <c r="I70" s="217">
        <v>323.39299999999997</v>
      </c>
      <c r="J70" s="225"/>
      <c r="K70" s="343">
        <f t="shared" si="14"/>
        <v>30.338000000000001</v>
      </c>
      <c r="L70" s="342">
        <v>30.338000000000001</v>
      </c>
      <c r="M70" s="342">
        <v>28.41</v>
      </c>
      <c r="N70" s="262"/>
      <c r="O70" s="220">
        <f>P70+R70</f>
        <v>1034.5469999999998</v>
      </c>
      <c r="P70" s="217">
        <v>1025.9469999999999</v>
      </c>
      <c r="Q70" s="217">
        <v>975.01400000000001</v>
      </c>
      <c r="R70" s="225">
        <v>8.6</v>
      </c>
      <c r="S70" s="264">
        <f t="shared" ref="S70:S81" si="15">+T70</f>
        <v>21.367999999999999</v>
      </c>
      <c r="T70" s="217">
        <v>21.367999999999999</v>
      </c>
      <c r="U70" s="217"/>
      <c r="V70" s="287"/>
      <c r="W70" s="264">
        <f>+X70</f>
        <v>116.14700000000001</v>
      </c>
      <c r="X70" s="217">
        <v>116.14700000000001</v>
      </c>
      <c r="Y70" s="217"/>
      <c r="Z70" s="287"/>
    </row>
    <row r="71" spans="1:26" x14ac:dyDescent="0.2">
      <c r="A71" s="254">
        <v>62</v>
      </c>
      <c r="B71" s="324" t="s">
        <v>20</v>
      </c>
      <c r="C71" s="283">
        <f t="shared" si="8"/>
        <v>908.827</v>
      </c>
      <c r="D71" s="210">
        <f t="shared" si="9"/>
        <v>908.827</v>
      </c>
      <c r="E71" s="210">
        <f t="shared" si="10"/>
        <v>744.26099999999997</v>
      </c>
      <c r="F71" s="287"/>
      <c r="G71" s="220">
        <f>+H71+J71</f>
        <v>365.45100000000002</v>
      </c>
      <c r="H71" s="217">
        <v>365.45100000000002</v>
      </c>
      <c r="I71" s="217">
        <v>241.786</v>
      </c>
      <c r="J71" s="225"/>
      <c r="K71" s="343">
        <f t="shared" si="14"/>
        <v>13.241</v>
      </c>
      <c r="L71" s="342">
        <v>13.241</v>
      </c>
      <c r="M71" s="342">
        <v>11.782</v>
      </c>
      <c r="N71" s="262"/>
      <c r="O71" s="220">
        <f>+P71</f>
        <v>516.673</v>
      </c>
      <c r="P71" s="217">
        <v>516.673</v>
      </c>
      <c r="Q71" s="217">
        <v>490.69299999999998</v>
      </c>
      <c r="R71" s="225"/>
      <c r="S71" s="264">
        <f t="shared" si="15"/>
        <v>13.462</v>
      </c>
      <c r="T71" s="217">
        <v>13.462</v>
      </c>
      <c r="U71" s="217"/>
      <c r="V71" s="287"/>
      <c r="W71" s="264"/>
      <c r="X71" s="217"/>
      <c r="Y71" s="217"/>
      <c r="Z71" s="287"/>
    </row>
    <row r="72" spans="1:26" x14ac:dyDescent="0.2">
      <c r="A72" s="254">
        <v>63</v>
      </c>
      <c r="B72" s="324" t="s">
        <v>150</v>
      </c>
      <c r="C72" s="283">
        <f t="shared" si="8"/>
        <v>46.365000000000002</v>
      </c>
      <c r="D72" s="210">
        <f t="shared" si="9"/>
        <v>46.365000000000002</v>
      </c>
      <c r="E72" s="210">
        <f t="shared" si="10"/>
        <v>42.777000000000001</v>
      </c>
      <c r="F72" s="287"/>
      <c r="G72" s="220">
        <f>H72+J72</f>
        <v>43.737000000000002</v>
      </c>
      <c r="H72" s="217">
        <v>43.737000000000002</v>
      </c>
      <c r="I72" s="217">
        <v>42.414000000000001</v>
      </c>
      <c r="J72" s="225"/>
      <c r="K72" s="343"/>
      <c r="L72" s="342"/>
      <c r="M72" s="342"/>
      <c r="N72" s="287"/>
      <c r="O72" s="220"/>
      <c r="P72" s="217"/>
      <c r="Q72" s="217"/>
      <c r="R72" s="225"/>
      <c r="S72" s="264">
        <f t="shared" si="15"/>
        <v>2.6280000000000001</v>
      </c>
      <c r="T72" s="217">
        <v>2.6280000000000001</v>
      </c>
      <c r="U72" s="217">
        <v>0.36299999999999999</v>
      </c>
      <c r="V72" s="287"/>
      <c r="W72" s="264"/>
      <c r="X72" s="217"/>
      <c r="Y72" s="217"/>
      <c r="Z72" s="287"/>
    </row>
    <row r="73" spans="1:26" x14ac:dyDescent="0.2">
      <c r="A73" s="254">
        <v>64</v>
      </c>
      <c r="B73" s="324" t="s">
        <v>21</v>
      </c>
      <c r="C73" s="283">
        <f t="shared" si="8"/>
        <v>851.048</v>
      </c>
      <c r="D73" s="210">
        <f t="shared" si="9"/>
        <v>850.24900000000002</v>
      </c>
      <c r="E73" s="210">
        <f t="shared" si="10"/>
        <v>690.91</v>
      </c>
      <c r="F73" s="287">
        <f>+J73+N73+R73+V73</f>
        <v>0.79900000000000004</v>
      </c>
      <c r="G73" s="220">
        <f>+H73</f>
        <v>332.48099999999999</v>
      </c>
      <c r="H73" s="217">
        <v>332.48099999999999</v>
      </c>
      <c r="I73" s="217">
        <v>220.899</v>
      </c>
      <c r="J73" s="219"/>
      <c r="K73" s="343">
        <f>+L73</f>
        <v>9.7070000000000007</v>
      </c>
      <c r="L73" s="342">
        <v>9.7070000000000007</v>
      </c>
      <c r="M73" s="342">
        <v>8.6560000000000006</v>
      </c>
      <c r="N73" s="262"/>
      <c r="O73" s="220">
        <f>+P73+R73</f>
        <v>482.11599999999999</v>
      </c>
      <c r="P73" s="217">
        <v>481.31700000000001</v>
      </c>
      <c r="Q73" s="217">
        <v>459.20400000000001</v>
      </c>
      <c r="R73" s="225">
        <v>0.79900000000000004</v>
      </c>
      <c r="S73" s="264">
        <f t="shared" si="15"/>
        <v>8.4939999999999998</v>
      </c>
      <c r="T73" s="217">
        <v>8.4939999999999998</v>
      </c>
      <c r="U73" s="217"/>
      <c r="V73" s="287"/>
      <c r="W73" s="264">
        <f>+X73</f>
        <v>18.25</v>
      </c>
      <c r="X73" s="217">
        <v>18.25</v>
      </c>
      <c r="Y73" s="217">
        <v>2.1509999999999998</v>
      </c>
      <c r="Z73" s="287"/>
    </row>
    <row r="74" spans="1:26" x14ac:dyDescent="0.2">
      <c r="A74" s="254">
        <v>65</v>
      </c>
      <c r="B74" s="324" t="s">
        <v>266</v>
      </c>
      <c r="C74" s="283">
        <f t="shared" si="8"/>
        <v>475.22300000000001</v>
      </c>
      <c r="D74" s="210">
        <f t="shared" si="9"/>
        <v>475.22300000000001</v>
      </c>
      <c r="E74" s="210">
        <f t="shared" si="10"/>
        <v>427.07299999999998</v>
      </c>
      <c r="F74" s="287"/>
      <c r="G74" s="220">
        <f>+H74</f>
        <v>211.685</v>
      </c>
      <c r="H74" s="217">
        <v>211.685</v>
      </c>
      <c r="I74" s="217">
        <v>174.523</v>
      </c>
      <c r="J74" s="219"/>
      <c r="K74" s="343">
        <f>+L74</f>
        <v>1.7649999999999999</v>
      </c>
      <c r="L74" s="342">
        <v>1.7649999999999999</v>
      </c>
      <c r="M74" s="342">
        <v>1.335</v>
      </c>
      <c r="N74" s="262"/>
      <c r="O74" s="220">
        <f>+P74</f>
        <v>260.089</v>
      </c>
      <c r="P74" s="217">
        <v>260.089</v>
      </c>
      <c r="Q74" s="217">
        <v>251.215</v>
      </c>
      <c r="R74" s="225"/>
      <c r="S74" s="264">
        <f t="shared" si="15"/>
        <v>1.6839999999999999</v>
      </c>
      <c r="T74" s="217">
        <v>1.6839999999999999</v>
      </c>
      <c r="U74" s="217"/>
      <c r="V74" s="287"/>
      <c r="W74" s="264"/>
      <c r="X74" s="217"/>
      <c r="Y74" s="217"/>
      <c r="Z74" s="287"/>
    </row>
    <row r="75" spans="1:26" x14ac:dyDescent="0.2">
      <c r="A75" s="254">
        <v>66</v>
      </c>
      <c r="B75" s="324" t="s">
        <v>151</v>
      </c>
      <c r="C75" s="283">
        <f t="shared" si="8"/>
        <v>223.035</v>
      </c>
      <c r="D75" s="210">
        <f t="shared" si="9"/>
        <v>223.035</v>
      </c>
      <c r="E75" s="210">
        <f t="shared" si="10"/>
        <v>174.26900000000001</v>
      </c>
      <c r="F75" s="287"/>
      <c r="G75" s="220">
        <f>+H75</f>
        <v>118.148</v>
      </c>
      <c r="H75" s="217">
        <v>118.148</v>
      </c>
      <c r="I75" s="217">
        <v>80.92</v>
      </c>
      <c r="J75" s="225"/>
      <c r="K75" s="343">
        <f>+L75</f>
        <v>4.0140000000000002</v>
      </c>
      <c r="L75" s="342">
        <v>4.0140000000000002</v>
      </c>
      <c r="M75" s="342">
        <v>3.9569999999999999</v>
      </c>
      <c r="N75" s="287"/>
      <c r="O75" s="220">
        <f>+P75</f>
        <v>92.894000000000005</v>
      </c>
      <c r="P75" s="217">
        <v>92.894000000000005</v>
      </c>
      <c r="Q75" s="217">
        <v>89.391999999999996</v>
      </c>
      <c r="R75" s="225"/>
      <c r="S75" s="264">
        <f t="shared" si="15"/>
        <v>7.9790000000000001</v>
      </c>
      <c r="T75" s="217">
        <v>7.9790000000000001</v>
      </c>
      <c r="U75" s="217"/>
      <c r="V75" s="287"/>
      <c r="W75" s="264"/>
      <c r="X75" s="217"/>
      <c r="Y75" s="217"/>
      <c r="Z75" s="287"/>
    </row>
    <row r="76" spans="1:26" x14ac:dyDescent="0.2">
      <c r="A76" s="254">
        <v>67</v>
      </c>
      <c r="B76" s="511" t="s">
        <v>107</v>
      </c>
      <c r="C76" s="283">
        <f t="shared" si="8"/>
        <v>44.301000000000002</v>
      </c>
      <c r="D76" s="210">
        <f t="shared" si="9"/>
        <v>44.301000000000002</v>
      </c>
      <c r="E76" s="210">
        <f t="shared" si="10"/>
        <v>40.155000000000001</v>
      </c>
      <c r="F76" s="287"/>
      <c r="G76" s="220">
        <f>+H76</f>
        <v>43.616</v>
      </c>
      <c r="H76" s="217">
        <v>43.616</v>
      </c>
      <c r="I76" s="217">
        <v>40.155000000000001</v>
      </c>
      <c r="J76" s="225"/>
      <c r="K76" s="343"/>
      <c r="L76" s="342"/>
      <c r="M76" s="342"/>
      <c r="N76" s="287"/>
      <c r="O76" s="220"/>
      <c r="P76" s="217"/>
      <c r="Q76" s="217"/>
      <c r="R76" s="225"/>
      <c r="S76" s="264">
        <f t="shared" si="15"/>
        <v>0.68500000000000005</v>
      </c>
      <c r="T76" s="217">
        <v>0.68500000000000005</v>
      </c>
      <c r="U76" s="217"/>
      <c r="V76" s="287"/>
      <c r="W76" s="264"/>
      <c r="X76" s="217"/>
      <c r="Y76" s="217"/>
      <c r="Z76" s="287"/>
    </row>
    <row r="77" spans="1:26" x14ac:dyDescent="0.2">
      <c r="A77" s="254">
        <v>68</v>
      </c>
      <c r="B77" s="324" t="s">
        <v>22</v>
      </c>
      <c r="C77" s="283">
        <f t="shared" si="8"/>
        <v>813.39099999999996</v>
      </c>
      <c r="D77" s="210">
        <f t="shared" si="9"/>
        <v>781.77300000000002</v>
      </c>
      <c r="E77" s="210">
        <f t="shared" si="10"/>
        <v>668.995</v>
      </c>
      <c r="F77" s="287">
        <f>J77+N77+R77+V77</f>
        <v>31.617999999999999</v>
      </c>
      <c r="G77" s="220">
        <f>H77+J77</f>
        <v>319.41699999999997</v>
      </c>
      <c r="H77" s="217">
        <v>287.79899999999998</v>
      </c>
      <c r="I77" s="217">
        <v>203.57499999999999</v>
      </c>
      <c r="J77" s="225">
        <v>31.617999999999999</v>
      </c>
      <c r="K77" s="343">
        <f>+L77</f>
        <v>5.423</v>
      </c>
      <c r="L77" s="342">
        <v>5.423</v>
      </c>
      <c r="M77" s="342">
        <v>4.048</v>
      </c>
      <c r="N77" s="262"/>
      <c r="O77" s="220">
        <f>+P77</f>
        <v>480.62299999999999</v>
      </c>
      <c r="P77" s="217">
        <v>480.62299999999999</v>
      </c>
      <c r="Q77" s="217">
        <v>461.37200000000001</v>
      </c>
      <c r="R77" s="225"/>
      <c r="S77" s="264">
        <f t="shared" si="15"/>
        <v>7.9279999999999999</v>
      </c>
      <c r="T77" s="217">
        <v>7.9279999999999999</v>
      </c>
      <c r="U77" s="217"/>
      <c r="V77" s="287"/>
      <c r="W77" s="264"/>
      <c r="X77" s="217"/>
      <c r="Y77" s="217"/>
      <c r="Z77" s="287"/>
    </row>
    <row r="78" spans="1:26" x14ac:dyDescent="0.2">
      <c r="A78" s="254">
        <v>69</v>
      </c>
      <c r="B78" s="324" t="s">
        <v>267</v>
      </c>
      <c r="C78" s="283">
        <f t="shared" si="8"/>
        <v>257.685</v>
      </c>
      <c r="D78" s="210">
        <f t="shared" si="9"/>
        <v>257.52499999999998</v>
      </c>
      <c r="E78" s="210">
        <f t="shared" si="10"/>
        <v>215.072</v>
      </c>
      <c r="F78" s="287">
        <f>+J78+N78+R78+V78</f>
        <v>0.16</v>
      </c>
      <c r="G78" s="220">
        <f>+H78</f>
        <v>151.91999999999999</v>
      </c>
      <c r="H78" s="217">
        <v>151.91999999999999</v>
      </c>
      <c r="I78" s="217">
        <v>120.917</v>
      </c>
      <c r="J78" s="225"/>
      <c r="K78" s="377"/>
      <c r="L78" s="339"/>
      <c r="M78" s="339"/>
      <c r="N78" s="262"/>
      <c r="O78" s="220">
        <f>+P78</f>
        <v>97.28</v>
      </c>
      <c r="P78" s="217">
        <v>97.28</v>
      </c>
      <c r="Q78" s="217">
        <v>94.155000000000001</v>
      </c>
      <c r="R78" s="225"/>
      <c r="S78" s="264">
        <f>+T78+V78</f>
        <v>8.4849999999999994</v>
      </c>
      <c r="T78" s="217">
        <v>8.3249999999999993</v>
      </c>
      <c r="U78" s="217"/>
      <c r="V78" s="287">
        <v>0.16</v>
      </c>
      <c r="W78" s="264"/>
      <c r="X78" s="217"/>
      <c r="Y78" s="217"/>
      <c r="Z78" s="287"/>
    </row>
    <row r="79" spans="1:26" x14ac:dyDescent="0.2">
      <c r="A79" s="254">
        <v>70</v>
      </c>
      <c r="B79" s="324" t="s">
        <v>153</v>
      </c>
      <c r="C79" s="283">
        <f t="shared" si="8"/>
        <v>42.065999999999995</v>
      </c>
      <c r="D79" s="210">
        <f t="shared" si="9"/>
        <v>42.065999999999995</v>
      </c>
      <c r="E79" s="210">
        <f t="shared" si="10"/>
        <v>37.793999999999997</v>
      </c>
      <c r="F79" s="287"/>
      <c r="G79" s="220">
        <f>H79+J79</f>
        <v>41.921999999999997</v>
      </c>
      <c r="H79" s="217">
        <v>41.921999999999997</v>
      </c>
      <c r="I79" s="217">
        <v>37.793999999999997</v>
      </c>
      <c r="J79" s="225"/>
      <c r="K79" s="343"/>
      <c r="L79" s="342"/>
      <c r="M79" s="342"/>
      <c r="N79" s="287"/>
      <c r="O79" s="220"/>
      <c r="P79" s="217"/>
      <c r="Q79" s="217"/>
      <c r="R79" s="225"/>
      <c r="S79" s="264">
        <f t="shared" si="15"/>
        <v>0.14399999999999999</v>
      </c>
      <c r="T79" s="217">
        <v>0.14399999999999999</v>
      </c>
      <c r="U79" s="217"/>
      <c r="V79" s="287"/>
      <c r="W79" s="264"/>
      <c r="X79" s="217"/>
      <c r="Y79" s="217"/>
      <c r="Z79" s="287"/>
    </row>
    <row r="80" spans="1:26" x14ac:dyDescent="0.2">
      <c r="A80" s="254">
        <v>71</v>
      </c>
      <c r="B80" s="324" t="s">
        <v>109</v>
      </c>
      <c r="C80" s="283">
        <f t="shared" si="8"/>
        <v>949.53899999999987</v>
      </c>
      <c r="D80" s="210">
        <f t="shared" si="9"/>
        <v>949.53899999999987</v>
      </c>
      <c r="E80" s="210">
        <f t="shared" si="10"/>
        <v>750.93900000000008</v>
      </c>
      <c r="F80" s="287"/>
      <c r="G80" s="220">
        <f>+H80</f>
        <v>414.00099999999998</v>
      </c>
      <c r="H80" s="217">
        <v>414.00099999999998</v>
      </c>
      <c r="I80" s="217">
        <v>249.82</v>
      </c>
      <c r="J80" s="219"/>
      <c r="K80" s="343">
        <f>+L80</f>
        <v>16.38</v>
      </c>
      <c r="L80" s="342">
        <v>16.38</v>
      </c>
      <c r="M80" s="217">
        <v>14.223000000000001</v>
      </c>
      <c r="N80" s="262"/>
      <c r="O80" s="220">
        <f>+P80</f>
        <v>512.48299999999995</v>
      </c>
      <c r="P80" s="217">
        <v>512.48299999999995</v>
      </c>
      <c r="Q80" s="217">
        <v>486.89600000000002</v>
      </c>
      <c r="R80" s="219"/>
      <c r="S80" s="264">
        <f t="shared" si="15"/>
        <v>6.6749999999999998</v>
      </c>
      <c r="T80" s="217">
        <v>6.6749999999999998</v>
      </c>
      <c r="U80" s="217"/>
      <c r="V80" s="287"/>
      <c r="W80" s="264"/>
      <c r="X80" s="217"/>
      <c r="Y80" s="217"/>
      <c r="Z80" s="287"/>
    </row>
    <row r="81" spans="1:26" x14ac:dyDescent="0.2">
      <c r="A81" s="254">
        <v>72</v>
      </c>
      <c r="B81" s="324" t="s">
        <v>34</v>
      </c>
      <c r="C81" s="283">
        <f t="shared" si="8"/>
        <v>418.20699999999994</v>
      </c>
      <c r="D81" s="210">
        <f t="shared" si="9"/>
        <v>408.41199999999998</v>
      </c>
      <c r="E81" s="210">
        <f t="shared" si="10"/>
        <v>353.82500000000005</v>
      </c>
      <c r="F81" s="287">
        <f>+J81+N81+R81+V81</f>
        <v>9.7949999999999999</v>
      </c>
      <c r="G81" s="220">
        <f>+H81+J81</f>
        <v>69.963999999999999</v>
      </c>
      <c r="H81" s="217">
        <v>60.789000000000001</v>
      </c>
      <c r="I81" s="217">
        <v>18.266999999999999</v>
      </c>
      <c r="J81" s="225">
        <v>9.1750000000000007</v>
      </c>
      <c r="K81" s="343">
        <f t="shared" ref="K81:K88" si="16">L81+N81</f>
        <v>122.886</v>
      </c>
      <c r="L81" s="342">
        <v>122.886</v>
      </c>
      <c r="M81" s="342">
        <v>119.955</v>
      </c>
      <c r="N81" s="287"/>
      <c r="O81" s="220">
        <f>+P81+R81</f>
        <v>221.02199999999999</v>
      </c>
      <c r="P81" s="217">
        <v>220.40199999999999</v>
      </c>
      <c r="Q81" s="217">
        <v>215.60300000000001</v>
      </c>
      <c r="R81" s="225">
        <v>0.62</v>
      </c>
      <c r="S81" s="264">
        <f t="shared" si="15"/>
        <v>4.335</v>
      </c>
      <c r="T81" s="217">
        <v>4.335</v>
      </c>
      <c r="U81" s="217"/>
      <c r="V81" s="287"/>
      <c r="W81" s="264"/>
      <c r="X81" s="217"/>
      <c r="Y81" s="217"/>
      <c r="Z81" s="287"/>
    </row>
    <row r="82" spans="1:26" x14ac:dyDescent="0.2">
      <c r="A82" s="254">
        <v>73</v>
      </c>
      <c r="B82" s="324" t="s">
        <v>110</v>
      </c>
      <c r="C82" s="283">
        <f t="shared" si="8"/>
        <v>509.04599999999999</v>
      </c>
      <c r="D82" s="210">
        <f t="shared" si="9"/>
        <v>509.04599999999999</v>
      </c>
      <c r="E82" s="210">
        <f t="shared" si="10"/>
        <v>476.38</v>
      </c>
      <c r="F82" s="287"/>
      <c r="G82" s="220">
        <f t="shared" ref="G82:G88" si="17">+H82</f>
        <v>477.45400000000001</v>
      </c>
      <c r="H82" s="217">
        <v>477.45400000000001</v>
      </c>
      <c r="I82" s="217">
        <v>452.90300000000002</v>
      </c>
      <c r="J82" s="219"/>
      <c r="K82" s="343">
        <f t="shared" si="16"/>
        <v>0.248</v>
      </c>
      <c r="L82" s="342">
        <v>0.248</v>
      </c>
      <c r="M82" s="342"/>
      <c r="N82" s="262"/>
      <c r="O82" s="220">
        <f>+P82</f>
        <v>21.9</v>
      </c>
      <c r="P82" s="217">
        <v>21.9</v>
      </c>
      <c r="Q82" s="217">
        <v>21.587</v>
      </c>
      <c r="R82" s="225"/>
      <c r="S82" s="264">
        <f>+T82+V82</f>
        <v>9.4440000000000008</v>
      </c>
      <c r="T82" s="217">
        <v>9.4440000000000008</v>
      </c>
      <c r="U82" s="217">
        <v>1.89</v>
      </c>
      <c r="V82" s="287"/>
      <c r="W82" s="264"/>
      <c r="X82" s="217"/>
      <c r="Y82" s="217"/>
      <c r="Z82" s="287"/>
    </row>
    <row r="83" spans="1:26" x14ac:dyDescent="0.2">
      <c r="A83" s="254">
        <v>74</v>
      </c>
      <c r="B83" s="324" t="s">
        <v>269</v>
      </c>
      <c r="C83" s="283">
        <f t="shared" si="8"/>
        <v>161.92600000000002</v>
      </c>
      <c r="D83" s="210">
        <f t="shared" si="9"/>
        <v>161.92600000000002</v>
      </c>
      <c r="E83" s="210">
        <f t="shared" si="10"/>
        <v>152.72999999999999</v>
      </c>
      <c r="F83" s="287"/>
      <c r="G83" s="220">
        <f t="shared" si="17"/>
        <v>144.99</v>
      </c>
      <c r="H83" s="217">
        <v>144.99</v>
      </c>
      <c r="I83" s="217">
        <v>139.316</v>
      </c>
      <c r="J83" s="219"/>
      <c r="K83" s="343">
        <f t="shared" si="16"/>
        <v>0.14399999999999999</v>
      </c>
      <c r="L83" s="342">
        <v>0.14399999999999999</v>
      </c>
      <c r="M83" s="339"/>
      <c r="N83" s="262"/>
      <c r="O83" s="220">
        <f>+P83</f>
        <v>12.7</v>
      </c>
      <c r="P83" s="217">
        <v>12.7</v>
      </c>
      <c r="Q83" s="217">
        <v>12.518000000000001</v>
      </c>
      <c r="R83" s="225"/>
      <c r="S83" s="264">
        <f t="shared" ref="S83:S89" si="18">T83+V83</f>
        <v>4.0919999999999996</v>
      </c>
      <c r="T83" s="217">
        <v>4.0919999999999996</v>
      </c>
      <c r="U83" s="217">
        <v>0.89600000000000002</v>
      </c>
      <c r="V83" s="287"/>
      <c r="W83" s="264"/>
      <c r="X83" s="217"/>
      <c r="Y83" s="217"/>
      <c r="Z83" s="287"/>
    </row>
    <row r="84" spans="1:26" x14ac:dyDescent="0.2">
      <c r="A84" s="254">
        <v>75</v>
      </c>
      <c r="B84" s="324" t="s">
        <v>268</v>
      </c>
      <c r="C84" s="283">
        <f t="shared" si="8"/>
        <v>243.51100000000002</v>
      </c>
      <c r="D84" s="210">
        <f t="shared" si="9"/>
        <v>243.51100000000002</v>
      </c>
      <c r="E84" s="210">
        <f t="shared" si="10"/>
        <v>219.03899999999999</v>
      </c>
      <c r="F84" s="287"/>
      <c r="G84" s="220">
        <f>+H84</f>
        <v>232.36</v>
      </c>
      <c r="H84" s="217">
        <v>232.36</v>
      </c>
      <c r="I84" s="217">
        <v>212.327</v>
      </c>
      <c r="J84" s="219"/>
      <c r="K84" s="343">
        <f t="shared" si="16"/>
        <v>0.26300000000000001</v>
      </c>
      <c r="L84" s="342">
        <v>0.26300000000000001</v>
      </c>
      <c r="M84" s="342"/>
      <c r="N84" s="262"/>
      <c r="O84" s="220">
        <f>+P84</f>
        <v>6.8090000000000002</v>
      </c>
      <c r="P84" s="217">
        <v>6.8090000000000002</v>
      </c>
      <c r="Q84" s="217">
        <v>6.7119999999999997</v>
      </c>
      <c r="R84" s="225"/>
      <c r="S84" s="264">
        <f t="shared" si="18"/>
        <v>4.0789999999999997</v>
      </c>
      <c r="T84" s="217">
        <v>4.0789999999999997</v>
      </c>
      <c r="U84" s="217"/>
      <c r="V84" s="287"/>
      <c r="W84" s="264"/>
      <c r="X84" s="217"/>
      <c r="Y84" s="217"/>
      <c r="Z84" s="287"/>
    </row>
    <row r="85" spans="1:26" x14ac:dyDescent="0.2">
      <c r="A85" s="254">
        <v>76</v>
      </c>
      <c r="B85" s="324" t="s">
        <v>23</v>
      </c>
      <c r="C85" s="283">
        <f t="shared" si="8"/>
        <v>182.24600000000001</v>
      </c>
      <c r="D85" s="210">
        <f t="shared" si="9"/>
        <v>182.24600000000001</v>
      </c>
      <c r="E85" s="210">
        <f t="shared" si="10"/>
        <v>101.319</v>
      </c>
      <c r="F85" s="287"/>
      <c r="G85" s="220">
        <f t="shared" si="17"/>
        <v>120.56100000000001</v>
      </c>
      <c r="H85" s="217">
        <v>120.56100000000001</v>
      </c>
      <c r="I85" s="217">
        <v>101.319</v>
      </c>
      <c r="J85" s="219"/>
      <c r="K85" s="343">
        <f t="shared" si="16"/>
        <v>0.26300000000000001</v>
      </c>
      <c r="L85" s="342">
        <v>0.26300000000000001</v>
      </c>
      <c r="M85" s="339"/>
      <c r="N85" s="262"/>
      <c r="O85" s="220"/>
      <c r="P85" s="217"/>
      <c r="Q85" s="217"/>
      <c r="R85" s="225"/>
      <c r="S85" s="264">
        <f t="shared" si="18"/>
        <v>16.106999999999999</v>
      </c>
      <c r="T85" s="217">
        <v>16.106999999999999</v>
      </c>
      <c r="U85" s="217"/>
      <c r="V85" s="287"/>
      <c r="W85" s="264">
        <f>X85+Z85</f>
        <v>45.314999999999998</v>
      </c>
      <c r="X85" s="217">
        <v>45.314999999999998</v>
      </c>
      <c r="Y85" s="217"/>
      <c r="Z85" s="287"/>
    </row>
    <row r="86" spans="1:26" x14ac:dyDescent="0.2">
      <c r="A86" s="254">
        <v>77</v>
      </c>
      <c r="B86" s="324" t="s">
        <v>154</v>
      </c>
      <c r="C86" s="283">
        <f t="shared" si="8"/>
        <v>125.86199999999999</v>
      </c>
      <c r="D86" s="210">
        <f t="shared" si="9"/>
        <v>125.86199999999999</v>
      </c>
      <c r="E86" s="210">
        <f t="shared" si="10"/>
        <v>118.517</v>
      </c>
      <c r="F86" s="287"/>
      <c r="G86" s="220">
        <f t="shared" si="17"/>
        <v>50.883000000000003</v>
      </c>
      <c r="H86" s="217">
        <v>50.883000000000003</v>
      </c>
      <c r="I86" s="217">
        <v>44.731999999999999</v>
      </c>
      <c r="J86" s="219"/>
      <c r="K86" s="343">
        <f t="shared" si="16"/>
        <v>0.125</v>
      </c>
      <c r="L86" s="342">
        <v>0.125</v>
      </c>
      <c r="M86" s="339"/>
      <c r="N86" s="262"/>
      <c r="O86" s="220">
        <f>+P86</f>
        <v>74.853999999999999</v>
      </c>
      <c r="P86" s="217">
        <v>74.853999999999999</v>
      </c>
      <c r="Q86" s="217">
        <v>73.784999999999997</v>
      </c>
      <c r="R86" s="225"/>
      <c r="S86" s="264">
        <f t="shared" si="18"/>
        <v>0</v>
      </c>
      <c r="T86" s="217"/>
      <c r="U86" s="217"/>
      <c r="V86" s="287"/>
      <c r="W86" s="264"/>
      <c r="X86" s="217"/>
      <c r="Y86" s="217"/>
      <c r="Z86" s="287"/>
    </row>
    <row r="87" spans="1:26" x14ac:dyDescent="0.2">
      <c r="A87" s="254">
        <v>78</v>
      </c>
      <c r="B87" s="324" t="s">
        <v>111</v>
      </c>
      <c r="C87" s="283">
        <f t="shared" si="8"/>
        <v>348.70900000000006</v>
      </c>
      <c r="D87" s="210">
        <f t="shared" si="9"/>
        <v>347.13000000000005</v>
      </c>
      <c r="E87" s="210">
        <f t="shared" si="10"/>
        <v>295.95300000000003</v>
      </c>
      <c r="F87" s="287">
        <f>+J87+N87+R87+V87</f>
        <v>1.579</v>
      </c>
      <c r="G87" s="220">
        <f>+H87+J87</f>
        <v>243.61500000000001</v>
      </c>
      <c r="H87" s="217">
        <v>242.036</v>
      </c>
      <c r="I87" s="217">
        <v>200.56800000000001</v>
      </c>
      <c r="J87" s="225">
        <v>1.579</v>
      </c>
      <c r="K87" s="343">
        <f t="shared" si="16"/>
        <v>9.7000000000000003E-2</v>
      </c>
      <c r="L87" s="342">
        <v>9.7000000000000003E-2</v>
      </c>
      <c r="M87" s="342"/>
      <c r="N87" s="262"/>
      <c r="O87" s="220">
        <f>+P87</f>
        <v>98.748000000000005</v>
      </c>
      <c r="P87" s="217">
        <v>98.748000000000005</v>
      </c>
      <c r="Q87" s="217">
        <v>95.119</v>
      </c>
      <c r="R87" s="225"/>
      <c r="S87" s="264">
        <f t="shared" si="18"/>
        <v>6.2489999999999997</v>
      </c>
      <c r="T87" s="217">
        <v>6.2489999999999997</v>
      </c>
      <c r="U87" s="217">
        <v>0.26600000000000001</v>
      </c>
      <c r="V87" s="287"/>
      <c r="W87" s="264"/>
      <c r="X87" s="217"/>
      <c r="Y87" s="217"/>
      <c r="Z87" s="287"/>
    </row>
    <row r="88" spans="1:26" x14ac:dyDescent="0.2">
      <c r="A88" s="254">
        <v>79</v>
      </c>
      <c r="B88" s="324" t="s">
        <v>228</v>
      </c>
      <c r="C88" s="283">
        <f t="shared" si="8"/>
        <v>275.49700000000001</v>
      </c>
      <c r="D88" s="210">
        <f t="shared" si="9"/>
        <v>275.49700000000001</v>
      </c>
      <c r="E88" s="210">
        <f t="shared" si="10"/>
        <v>242.57999999999998</v>
      </c>
      <c r="F88" s="287"/>
      <c r="G88" s="220">
        <f t="shared" si="17"/>
        <v>181.45500000000001</v>
      </c>
      <c r="H88" s="217">
        <v>181.45500000000001</v>
      </c>
      <c r="I88" s="217">
        <v>157.80699999999999</v>
      </c>
      <c r="J88" s="219"/>
      <c r="K88" s="343">
        <f t="shared" si="16"/>
        <v>0.18099999999999999</v>
      </c>
      <c r="L88" s="342">
        <v>0.18099999999999999</v>
      </c>
      <c r="M88" s="342">
        <v>0.11799999999999999</v>
      </c>
      <c r="N88" s="262"/>
      <c r="O88" s="220">
        <f>+P88</f>
        <v>87.561999999999998</v>
      </c>
      <c r="P88" s="217">
        <v>87.561999999999998</v>
      </c>
      <c r="Q88" s="217">
        <v>84.655000000000001</v>
      </c>
      <c r="R88" s="225"/>
      <c r="S88" s="264">
        <f t="shared" si="18"/>
        <v>6.2990000000000004</v>
      </c>
      <c r="T88" s="217">
        <v>6.2990000000000004</v>
      </c>
      <c r="U88" s="217"/>
      <c r="V88" s="287"/>
      <c r="W88" s="264"/>
      <c r="X88" s="217"/>
      <c r="Y88" s="217"/>
      <c r="Z88" s="287"/>
    </row>
    <row r="89" spans="1:26" x14ac:dyDescent="0.2">
      <c r="A89" s="340">
        <v>80</v>
      </c>
      <c r="B89" s="512" t="s">
        <v>5</v>
      </c>
      <c r="C89" s="283">
        <f t="shared" si="8"/>
        <v>484.64499999999998</v>
      </c>
      <c r="D89" s="210">
        <f t="shared" si="9"/>
        <v>484.62799999999999</v>
      </c>
      <c r="E89" s="210">
        <f t="shared" si="10"/>
        <v>350.83800000000002</v>
      </c>
      <c r="F89" s="344">
        <f>J89+N89+R89+V89</f>
        <v>1.7000000000000001E-2</v>
      </c>
      <c r="G89" s="341">
        <f>+H89+J89</f>
        <v>467.98199999999997</v>
      </c>
      <c r="H89" s="342">
        <v>467.96499999999997</v>
      </c>
      <c r="I89" s="342">
        <v>337.03800000000001</v>
      </c>
      <c r="J89" s="373">
        <v>1.7000000000000001E-2</v>
      </c>
      <c r="K89" s="343"/>
      <c r="L89" s="342"/>
      <c r="M89" s="342"/>
      <c r="N89" s="376"/>
      <c r="O89" s="341">
        <f>+P89</f>
        <v>14</v>
      </c>
      <c r="P89" s="342">
        <v>14</v>
      </c>
      <c r="Q89" s="342">
        <v>13.8</v>
      </c>
      <c r="R89" s="373"/>
      <c r="S89" s="343">
        <f t="shared" si="18"/>
        <v>2.6629999999999998</v>
      </c>
      <c r="T89" s="342">
        <v>2.6629999999999998</v>
      </c>
      <c r="U89" s="342"/>
      <c r="V89" s="344"/>
      <c r="W89" s="343"/>
      <c r="X89" s="342"/>
      <c r="Y89" s="342"/>
      <c r="Z89" s="344"/>
    </row>
    <row r="90" spans="1:26" x14ac:dyDescent="0.2">
      <c r="A90" s="254">
        <v>81</v>
      </c>
      <c r="B90" s="324" t="s">
        <v>7</v>
      </c>
      <c r="C90" s="283">
        <f t="shared" si="8"/>
        <v>7.141</v>
      </c>
      <c r="D90" s="210">
        <f t="shared" si="9"/>
        <v>7.141</v>
      </c>
      <c r="E90" s="210">
        <f t="shared" si="10"/>
        <v>5.0670000000000002</v>
      </c>
      <c r="F90" s="287"/>
      <c r="G90" s="220">
        <f>H90+J90</f>
        <v>7.141</v>
      </c>
      <c r="H90" s="217">
        <v>7.141</v>
      </c>
      <c r="I90" s="217">
        <v>5.0670000000000002</v>
      </c>
      <c r="J90" s="228"/>
      <c r="K90" s="261"/>
      <c r="L90" s="218"/>
      <c r="M90" s="218"/>
      <c r="N90" s="262"/>
      <c r="O90" s="220"/>
      <c r="P90" s="217"/>
      <c r="Q90" s="217"/>
      <c r="R90" s="225"/>
      <c r="S90" s="264"/>
      <c r="T90" s="217"/>
      <c r="U90" s="217"/>
      <c r="V90" s="287"/>
      <c r="W90" s="264"/>
      <c r="X90" s="217"/>
      <c r="Y90" s="217"/>
      <c r="Z90" s="287"/>
    </row>
    <row r="91" spans="1:26" x14ac:dyDescent="0.2">
      <c r="A91" s="254">
        <v>82</v>
      </c>
      <c r="B91" s="324" t="s">
        <v>8</v>
      </c>
      <c r="C91" s="283">
        <f t="shared" si="8"/>
        <v>38.161000000000001</v>
      </c>
      <c r="D91" s="210">
        <f t="shared" si="9"/>
        <v>38.161000000000001</v>
      </c>
      <c r="E91" s="210">
        <f t="shared" si="10"/>
        <v>27.731000000000002</v>
      </c>
      <c r="F91" s="287"/>
      <c r="G91" s="220">
        <f>H91+J91</f>
        <v>38.161000000000001</v>
      </c>
      <c r="H91" s="217">
        <v>38.161000000000001</v>
      </c>
      <c r="I91" s="217">
        <v>27.731000000000002</v>
      </c>
      <c r="J91" s="228"/>
      <c r="K91" s="261"/>
      <c r="L91" s="218"/>
      <c r="M91" s="218"/>
      <c r="N91" s="262"/>
      <c r="O91" s="220"/>
      <c r="P91" s="217"/>
      <c r="Q91" s="217"/>
      <c r="R91" s="225"/>
      <c r="S91" s="264"/>
      <c r="T91" s="217"/>
      <c r="U91" s="217"/>
      <c r="V91" s="287"/>
      <c r="W91" s="264"/>
      <c r="X91" s="217"/>
      <c r="Y91" s="217"/>
      <c r="Z91" s="287"/>
    </row>
    <row r="92" spans="1:26" x14ac:dyDescent="0.2">
      <c r="A92" s="254">
        <v>83</v>
      </c>
      <c r="B92" s="324" t="s">
        <v>9</v>
      </c>
      <c r="C92" s="283">
        <f t="shared" si="8"/>
        <v>14.727</v>
      </c>
      <c r="D92" s="210">
        <f t="shared" si="9"/>
        <v>14.727</v>
      </c>
      <c r="E92" s="210">
        <f t="shared" si="10"/>
        <v>10.087</v>
      </c>
      <c r="F92" s="287"/>
      <c r="G92" s="220">
        <f>H92+J92</f>
        <v>14.727</v>
      </c>
      <c r="H92" s="217">
        <v>14.727</v>
      </c>
      <c r="I92" s="217">
        <v>10.087</v>
      </c>
      <c r="J92" s="225"/>
      <c r="K92" s="261"/>
      <c r="L92" s="218"/>
      <c r="M92" s="218"/>
      <c r="N92" s="262"/>
      <c r="O92" s="220"/>
      <c r="P92" s="217"/>
      <c r="Q92" s="217"/>
      <c r="R92" s="225"/>
      <c r="S92" s="261"/>
      <c r="T92" s="215"/>
      <c r="U92" s="215"/>
      <c r="V92" s="288"/>
      <c r="W92" s="261"/>
      <c r="X92" s="215"/>
      <c r="Y92" s="215"/>
      <c r="Z92" s="288"/>
    </row>
    <row r="93" spans="1:26" x14ac:dyDescent="0.2">
      <c r="A93" s="254">
        <v>84</v>
      </c>
      <c r="B93" s="324" t="s">
        <v>10</v>
      </c>
      <c r="C93" s="283">
        <f t="shared" si="8"/>
        <v>12.42</v>
      </c>
      <c r="D93" s="210">
        <f t="shared" si="9"/>
        <v>12.42</v>
      </c>
      <c r="E93" s="210">
        <f t="shared" si="10"/>
        <v>10.465</v>
      </c>
      <c r="F93" s="287"/>
      <c r="G93" s="220">
        <f>H93+J93</f>
        <v>12.42</v>
      </c>
      <c r="H93" s="217">
        <v>12.42</v>
      </c>
      <c r="I93" s="217">
        <v>10.465</v>
      </c>
      <c r="J93" s="228"/>
      <c r="K93" s="261"/>
      <c r="L93" s="218"/>
      <c r="M93" s="218"/>
      <c r="N93" s="262"/>
      <c r="O93" s="220"/>
      <c r="P93" s="217"/>
      <c r="Q93" s="217"/>
      <c r="R93" s="225"/>
      <c r="S93" s="261"/>
      <c r="T93" s="215"/>
      <c r="U93" s="215"/>
      <c r="V93" s="288"/>
      <c r="W93" s="261"/>
      <c r="X93" s="215"/>
      <c r="Y93" s="215"/>
      <c r="Z93" s="288"/>
    </row>
    <row r="94" spans="1:26" ht="13.5" thickBot="1" x14ac:dyDescent="0.25">
      <c r="A94" s="277">
        <v>85</v>
      </c>
      <c r="B94" s="324" t="s">
        <v>11</v>
      </c>
      <c r="C94" s="283">
        <f t="shared" si="8"/>
        <v>9.06</v>
      </c>
      <c r="D94" s="210">
        <f t="shared" si="9"/>
        <v>9.06</v>
      </c>
      <c r="E94" s="210">
        <f t="shared" si="10"/>
        <v>6.3840000000000003</v>
      </c>
      <c r="F94" s="306"/>
      <c r="G94" s="229">
        <f>H94+J94</f>
        <v>9.06</v>
      </c>
      <c r="H94" s="221">
        <v>9.06</v>
      </c>
      <c r="I94" s="221">
        <v>6.3840000000000003</v>
      </c>
      <c r="J94" s="231"/>
      <c r="K94" s="273"/>
      <c r="L94" s="240"/>
      <c r="M94" s="240"/>
      <c r="N94" s="268"/>
      <c r="O94" s="351"/>
      <c r="P94" s="230"/>
      <c r="Q94" s="230"/>
      <c r="R94" s="577"/>
      <c r="S94" s="273"/>
      <c r="T94" s="265"/>
      <c r="U94" s="265"/>
      <c r="V94" s="294"/>
      <c r="W94" s="273"/>
      <c r="X94" s="265"/>
      <c r="Y94" s="265"/>
      <c r="Z94" s="294"/>
    </row>
    <row r="95" spans="1:26" ht="48" customHeight="1" thickBot="1" x14ac:dyDescent="0.3">
      <c r="A95" s="275">
        <v>86</v>
      </c>
      <c r="B95" s="509" t="s">
        <v>250</v>
      </c>
      <c r="C95" s="540">
        <f>G95+K95+O95+S95+W95</f>
        <v>3229.703</v>
      </c>
      <c r="D95" s="327">
        <f>H95+L95+P95+T95+X95</f>
        <v>3137.7089999999998</v>
      </c>
      <c r="E95" s="327">
        <f>I95+M95+Q95+U95+Y95</f>
        <v>2237.6320000000001</v>
      </c>
      <c r="F95" s="541">
        <f>J95+N95+R95+V95+Z95</f>
        <v>91.993999999999986</v>
      </c>
      <c r="G95" s="281">
        <f>G96+G104+SUM(G112:G129)</f>
        <v>2928.172</v>
      </c>
      <c r="H95" s="204">
        <f>H96+H104+SUM(H112:H129)</f>
        <v>2881.067</v>
      </c>
      <c r="I95" s="204">
        <f>I96+I104+SUM(I112:I129)</f>
        <v>2226.3989999999999</v>
      </c>
      <c r="J95" s="555">
        <f>J96+J104+SUM(J112:J129)</f>
        <v>47.104999999999997</v>
      </c>
      <c r="K95" s="203">
        <f>K96+K112+K113+K114</f>
        <v>61.471999999999994</v>
      </c>
      <c r="L95" s="204">
        <f>L96+L112+L113+L114</f>
        <v>28.73</v>
      </c>
      <c r="M95" s="204"/>
      <c r="N95" s="545">
        <f>N114</f>
        <v>32.741999999999997</v>
      </c>
      <c r="O95" s="567"/>
      <c r="P95" s="238"/>
      <c r="Q95" s="238"/>
      <c r="R95" s="567"/>
      <c r="S95" s="203">
        <f t="shared" ref="S95:Z95" si="19">S96+SUM(S112:S129)</f>
        <v>177.00799999999998</v>
      </c>
      <c r="T95" s="204">
        <f t="shared" si="19"/>
        <v>169.90799999999999</v>
      </c>
      <c r="U95" s="204">
        <f t="shared" si="19"/>
        <v>0.4</v>
      </c>
      <c r="V95" s="206">
        <f t="shared" si="19"/>
        <v>7.1</v>
      </c>
      <c r="W95" s="203">
        <f t="shared" si="19"/>
        <v>63.051000000000002</v>
      </c>
      <c r="X95" s="204">
        <f t="shared" si="19"/>
        <v>58.004000000000005</v>
      </c>
      <c r="Y95" s="204">
        <f t="shared" si="19"/>
        <v>10.833</v>
      </c>
      <c r="Z95" s="206">
        <f t="shared" si="19"/>
        <v>5.0469999999999997</v>
      </c>
    </row>
    <row r="96" spans="1:26" ht="12.75" customHeight="1" x14ac:dyDescent="0.2">
      <c r="A96" s="251">
        <v>87</v>
      </c>
      <c r="B96" s="322" t="s">
        <v>292</v>
      </c>
      <c r="C96" s="257">
        <f>G96+K96+O96+S96+W96</f>
        <v>95.647999999999996</v>
      </c>
      <c r="D96" s="258">
        <f>H96+L96+P96+T96+X96</f>
        <v>95.647999999999996</v>
      </c>
      <c r="E96" s="258"/>
      <c r="F96" s="331"/>
      <c r="G96" s="208">
        <f>SUM(G97:G103)</f>
        <v>70.397999999999996</v>
      </c>
      <c r="H96" s="210">
        <f>SUM(H97:H103)</f>
        <v>70.397999999999996</v>
      </c>
      <c r="I96" s="210"/>
      <c r="J96" s="236"/>
      <c r="K96" s="298">
        <f>K97+K100</f>
        <v>25.25</v>
      </c>
      <c r="L96" s="580">
        <f>L97+L100</f>
        <v>25.25</v>
      </c>
      <c r="M96" s="237"/>
      <c r="N96" s="295"/>
      <c r="O96" s="236"/>
      <c r="P96" s="237"/>
      <c r="Q96" s="237"/>
      <c r="R96" s="236"/>
      <c r="S96" s="301"/>
      <c r="T96" s="237"/>
      <c r="U96" s="237"/>
      <c r="V96" s="295"/>
      <c r="W96" s="301"/>
      <c r="X96" s="237"/>
      <c r="Y96" s="237"/>
      <c r="Z96" s="295"/>
    </row>
    <row r="97" spans="1:26" x14ac:dyDescent="0.2">
      <c r="A97" s="251">
        <v>88</v>
      </c>
      <c r="B97" s="323" t="s">
        <v>251</v>
      </c>
      <c r="C97" s="20">
        <f>G97+K97+O97+S97+W97</f>
        <v>40</v>
      </c>
      <c r="D97" s="34">
        <f>H97+L97+P97+T97+X97</f>
        <v>40</v>
      </c>
      <c r="E97" s="23"/>
      <c r="F97" s="32"/>
      <c r="G97" s="184">
        <f t="shared" ref="G97:G103" si="20">H97+J97</f>
        <v>20</v>
      </c>
      <c r="H97" s="191">
        <v>20</v>
      </c>
      <c r="I97" s="210"/>
      <c r="J97" s="236"/>
      <c r="K97" s="181">
        <f>L97+N97</f>
        <v>20</v>
      </c>
      <c r="L97" s="237">
        <v>20</v>
      </c>
      <c r="M97" s="237"/>
      <c r="N97" s="295"/>
      <c r="O97" s="236"/>
      <c r="P97" s="237"/>
      <c r="Q97" s="237"/>
      <c r="R97" s="236"/>
      <c r="S97" s="301"/>
      <c r="T97" s="237"/>
      <c r="U97" s="237"/>
      <c r="V97" s="295"/>
      <c r="W97" s="301"/>
      <c r="X97" s="237"/>
      <c r="Y97" s="237"/>
      <c r="Z97" s="295"/>
    </row>
    <row r="98" spans="1:26" x14ac:dyDescent="0.2">
      <c r="A98" s="251">
        <v>89</v>
      </c>
      <c r="B98" s="323" t="s">
        <v>252</v>
      </c>
      <c r="C98" s="20">
        <f t="shared" ref="C98:C129" si="21">G98+K98+O98+S98+W98</f>
        <v>1</v>
      </c>
      <c r="D98" s="34">
        <f t="shared" ref="D98:D129" si="22">H98+L98+P98+T98+X98</f>
        <v>1</v>
      </c>
      <c r="E98" s="23"/>
      <c r="F98" s="32"/>
      <c r="G98" s="320">
        <f t="shared" si="20"/>
        <v>1</v>
      </c>
      <c r="H98" s="180">
        <v>1</v>
      </c>
      <c r="I98" s="210"/>
      <c r="J98" s="236"/>
      <c r="K98" s="301"/>
      <c r="L98" s="237"/>
      <c r="M98" s="237"/>
      <c r="N98" s="295"/>
      <c r="O98" s="236"/>
      <c r="P98" s="237"/>
      <c r="Q98" s="237"/>
      <c r="R98" s="236"/>
      <c r="S98" s="301"/>
      <c r="T98" s="237"/>
      <c r="U98" s="237"/>
      <c r="V98" s="295"/>
      <c r="W98" s="301"/>
      <c r="X98" s="237"/>
      <c r="Y98" s="237"/>
      <c r="Z98" s="295"/>
    </row>
    <row r="99" spans="1:26" x14ac:dyDescent="0.2">
      <c r="A99" s="251">
        <v>90</v>
      </c>
      <c r="B99" s="442" t="s">
        <v>337</v>
      </c>
      <c r="C99" s="20">
        <f t="shared" si="21"/>
        <v>17</v>
      </c>
      <c r="D99" s="34">
        <f t="shared" si="22"/>
        <v>17</v>
      </c>
      <c r="E99" s="23"/>
      <c r="F99" s="32"/>
      <c r="G99" s="320">
        <f t="shared" si="20"/>
        <v>17</v>
      </c>
      <c r="H99" s="180">
        <v>17</v>
      </c>
      <c r="I99" s="210"/>
      <c r="J99" s="236"/>
      <c r="K99" s="301"/>
      <c r="L99" s="237"/>
      <c r="M99" s="237"/>
      <c r="N99" s="295"/>
      <c r="O99" s="236"/>
      <c r="P99" s="237"/>
      <c r="Q99" s="237"/>
      <c r="R99" s="236"/>
      <c r="S99" s="301"/>
      <c r="T99" s="237"/>
      <c r="U99" s="237"/>
      <c r="V99" s="295"/>
      <c r="W99" s="301"/>
      <c r="X99" s="237"/>
      <c r="Y99" s="237"/>
      <c r="Z99" s="295"/>
    </row>
    <row r="100" spans="1:26" x14ac:dyDescent="0.2">
      <c r="A100" s="251">
        <v>91</v>
      </c>
      <c r="B100" s="323" t="s">
        <v>237</v>
      </c>
      <c r="C100" s="20">
        <f t="shared" si="21"/>
        <v>28.884</v>
      </c>
      <c r="D100" s="34">
        <f t="shared" si="22"/>
        <v>28.884</v>
      </c>
      <c r="E100" s="23"/>
      <c r="F100" s="32"/>
      <c r="G100" s="320">
        <f t="shared" si="20"/>
        <v>23.634</v>
      </c>
      <c r="H100" s="180">
        <v>23.634</v>
      </c>
      <c r="I100" s="210"/>
      <c r="J100" s="236"/>
      <c r="K100" s="181">
        <f>L100+N100</f>
        <v>5.25</v>
      </c>
      <c r="L100" s="237">
        <v>5.25</v>
      </c>
      <c r="M100" s="237"/>
      <c r="N100" s="295"/>
      <c r="O100" s="236"/>
      <c r="P100" s="237"/>
      <c r="Q100" s="237"/>
      <c r="R100" s="236"/>
      <c r="S100" s="301"/>
      <c r="T100" s="237"/>
      <c r="U100" s="237"/>
      <c r="V100" s="295"/>
      <c r="W100" s="301"/>
      <c r="X100" s="237"/>
      <c r="Y100" s="237"/>
      <c r="Z100" s="295"/>
    </row>
    <row r="101" spans="1:26" x14ac:dyDescent="0.2">
      <c r="A101" s="251">
        <v>92</v>
      </c>
      <c r="B101" s="442" t="s">
        <v>338</v>
      </c>
      <c r="C101" s="20">
        <f t="shared" si="21"/>
        <v>4</v>
      </c>
      <c r="D101" s="34">
        <f t="shared" si="22"/>
        <v>4</v>
      </c>
      <c r="E101" s="23"/>
      <c r="F101" s="32"/>
      <c r="G101" s="320">
        <f t="shared" si="20"/>
        <v>4</v>
      </c>
      <c r="H101" s="180">
        <v>4</v>
      </c>
      <c r="I101" s="210"/>
      <c r="J101" s="236"/>
      <c r="K101" s="301"/>
      <c r="L101" s="237"/>
      <c r="M101" s="237"/>
      <c r="N101" s="295"/>
      <c r="O101" s="236"/>
      <c r="P101" s="237"/>
      <c r="Q101" s="237"/>
      <c r="R101" s="236"/>
      <c r="S101" s="301"/>
      <c r="T101" s="237"/>
      <c r="U101" s="237"/>
      <c r="V101" s="295"/>
      <c r="W101" s="301"/>
      <c r="X101" s="237"/>
      <c r="Y101" s="237"/>
      <c r="Z101" s="295"/>
    </row>
    <row r="102" spans="1:26" x14ac:dyDescent="0.2">
      <c r="A102" s="251">
        <v>93</v>
      </c>
      <c r="B102" s="513" t="s">
        <v>339</v>
      </c>
      <c r="C102" s="20">
        <f t="shared" si="21"/>
        <v>3</v>
      </c>
      <c r="D102" s="34">
        <f t="shared" si="22"/>
        <v>3</v>
      </c>
      <c r="E102" s="23"/>
      <c r="F102" s="32"/>
      <c r="G102" s="320">
        <f t="shared" si="20"/>
        <v>3</v>
      </c>
      <c r="H102" s="180">
        <v>3</v>
      </c>
      <c r="I102" s="210"/>
      <c r="J102" s="236"/>
      <c r="K102" s="301"/>
      <c r="L102" s="237"/>
      <c r="M102" s="237"/>
      <c r="N102" s="295"/>
      <c r="O102" s="236"/>
      <c r="P102" s="237"/>
      <c r="Q102" s="237"/>
      <c r="R102" s="236"/>
      <c r="S102" s="301"/>
      <c r="T102" s="237"/>
      <c r="U102" s="237"/>
      <c r="V102" s="295"/>
      <c r="W102" s="301"/>
      <c r="X102" s="237"/>
      <c r="Y102" s="237"/>
      <c r="Z102" s="295"/>
    </row>
    <row r="103" spans="1:26" x14ac:dyDescent="0.2">
      <c r="A103" s="251">
        <v>94</v>
      </c>
      <c r="B103" s="352" t="s">
        <v>225</v>
      </c>
      <c r="C103" s="20">
        <f t="shared" si="21"/>
        <v>1.764</v>
      </c>
      <c r="D103" s="34">
        <f t="shared" si="22"/>
        <v>1.764</v>
      </c>
      <c r="E103" s="23"/>
      <c r="F103" s="32"/>
      <c r="G103" s="320">
        <f t="shared" si="20"/>
        <v>1.764</v>
      </c>
      <c r="H103" s="180">
        <v>1.764</v>
      </c>
      <c r="I103" s="210"/>
      <c r="J103" s="236"/>
      <c r="K103" s="301"/>
      <c r="L103" s="237"/>
      <c r="M103" s="237"/>
      <c r="N103" s="295"/>
      <c r="O103" s="236"/>
      <c r="P103" s="237"/>
      <c r="Q103" s="237"/>
      <c r="R103" s="236"/>
      <c r="S103" s="301"/>
      <c r="T103" s="237"/>
      <c r="U103" s="237"/>
      <c r="V103" s="295"/>
      <c r="W103" s="301"/>
      <c r="X103" s="237"/>
      <c r="Y103" s="237"/>
      <c r="Z103" s="295"/>
    </row>
    <row r="104" spans="1:26" x14ac:dyDescent="0.2">
      <c r="A104" s="251">
        <v>95</v>
      </c>
      <c r="B104" s="350" t="s">
        <v>281</v>
      </c>
      <c r="C104" s="29">
        <f t="shared" si="21"/>
        <v>147.24799999999999</v>
      </c>
      <c r="D104" s="35">
        <f t="shared" si="22"/>
        <v>147.24799999999999</v>
      </c>
      <c r="E104" s="34"/>
      <c r="F104" s="32"/>
      <c r="G104" s="346">
        <f>SUM(G105:G111)</f>
        <v>147.24799999999999</v>
      </c>
      <c r="H104" s="13">
        <f>SUM(H105:H111)</f>
        <v>147.24799999999999</v>
      </c>
      <c r="I104" s="210"/>
      <c r="J104" s="236"/>
      <c r="K104" s="301"/>
      <c r="L104" s="237"/>
      <c r="M104" s="237"/>
      <c r="N104" s="295"/>
      <c r="O104" s="236"/>
      <c r="P104" s="237"/>
      <c r="Q104" s="237"/>
      <c r="R104" s="236"/>
      <c r="S104" s="301"/>
      <c r="T104" s="237"/>
      <c r="U104" s="237"/>
      <c r="V104" s="295"/>
      <c r="W104" s="301"/>
      <c r="X104" s="237"/>
      <c r="Y104" s="237"/>
      <c r="Z104" s="295"/>
    </row>
    <row r="105" spans="1:26" x14ac:dyDescent="0.2">
      <c r="A105" s="254">
        <v>96</v>
      </c>
      <c r="B105" s="361" t="s">
        <v>67</v>
      </c>
      <c r="C105" s="20">
        <f t="shared" si="21"/>
        <v>11</v>
      </c>
      <c r="D105" s="34">
        <f t="shared" si="22"/>
        <v>11</v>
      </c>
      <c r="E105" s="34"/>
      <c r="F105" s="32"/>
      <c r="G105" s="320">
        <f t="shared" ref="G105:G111" si="23">H105+J105</f>
        <v>11</v>
      </c>
      <c r="H105" s="180">
        <v>11</v>
      </c>
      <c r="I105" s="218"/>
      <c r="J105" s="219"/>
      <c r="K105" s="261"/>
      <c r="L105" s="218"/>
      <c r="M105" s="218"/>
      <c r="N105" s="262"/>
      <c r="O105" s="226"/>
      <c r="P105" s="218"/>
      <c r="Q105" s="218"/>
      <c r="R105" s="219"/>
      <c r="S105" s="261"/>
      <c r="T105" s="218"/>
      <c r="U105" s="218"/>
      <c r="V105" s="262"/>
      <c r="W105" s="261"/>
      <c r="X105" s="218"/>
      <c r="Y105" s="218"/>
      <c r="Z105" s="262"/>
    </row>
    <row r="106" spans="1:26" x14ac:dyDescent="0.2">
      <c r="A106" s="254">
        <v>97</v>
      </c>
      <c r="B106" s="361" t="s">
        <v>283</v>
      </c>
      <c r="C106" s="20">
        <f t="shared" si="21"/>
        <v>59</v>
      </c>
      <c r="D106" s="34">
        <f t="shared" si="22"/>
        <v>59</v>
      </c>
      <c r="E106" s="34"/>
      <c r="F106" s="32"/>
      <c r="G106" s="320">
        <f t="shared" si="23"/>
        <v>59</v>
      </c>
      <c r="H106" s="180">
        <v>59</v>
      </c>
      <c r="I106" s="218"/>
      <c r="J106" s="219"/>
      <c r="K106" s="261"/>
      <c r="L106" s="218"/>
      <c r="M106" s="218"/>
      <c r="N106" s="262"/>
      <c r="O106" s="226"/>
      <c r="P106" s="218"/>
      <c r="Q106" s="218"/>
      <c r="R106" s="219"/>
      <c r="S106" s="261"/>
      <c r="T106" s="218"/>
      <c r="U106" s="218"/>
      <c r="V106" s="262"/>
      <c r="W106" s="261"/>
      <c r="X106" s="218"/>
      <c r="Y106" s="218"/>
      <c r="Z106" s="262"/>
    </row>
    <row r="107" spans="1:26" x14ac:dyDescent="0.2">
      <c r="A107" s="254">
        <v>98</v>
      </c>
      <c r="B107" s="347" t="s">
        <v>68</v>
      </c>
      <c r="C107" s="20">
        <f t="shared" si="21"/>
        <v>23.998000000000001</v>
      </c>
      <c r="D107" s="34">
        <f t="shared" si="22"/>
        <v>23.998000000000001</v>
      </c>
      <c r="E107" s="34"/>
      <c r="F107" s="32"/>
      <c r="G107" s="320">
        <f t="shared" si="23"/>
        <v>23.998000000000001</v>
      </c>
      <c r="H107" s="180">
        <v>23.998000000000001</v>
      </c>
      <c r="I107" s="218"/>
      <c r="J107" s="219"/>
      <c r="K107" s="261"/>
      <c r="L107" s="218"/>
      <c r="M107" s="218"/>
      <c r="N107" s="262"/>
      <c r="O107" s="226"/>
      <c r="P107" s="218"/>
      <c r="Q107" s="218"/>
      <c r="R107" s="219"/>
      <c r="S107" s="261"/>
      <c r="T107" s="218"/>
      <c r="U107" s="218"/>
      <c r="V107" s="262"/>
      <c r="W107" s="261"/>
      <c r="X107" s="218"/>
      <c r="Y107" s="218"/>
      <c r="Z107" s="262"/>
    </row>
    <row r="108" spans="1:26" x14ac:dyDescent="0.2">
      <c r="A108" s="254">
        <v>99</v>
      </c>
      <c r="B108" s="352" t="s">
        <v>284</v>
      </c>
      <c r="C108" s="20">
        <f t="shared" si="21"/>
        <v>30</v>
      </c>
      <c r="D108" s="34">
        <f t="shared" si="22"/>
        <v>30</v>
      </c>
      <c r="E108" s="185"/>
      <c r="F108" s="187"/>
      <c r="G108" s="184">
        <f t="shared" si="23"/>
        <v>30</v>
      </c>
      <c r="H108" s="191">
        <v>30</v>
      </c>
      <c r="I108" s="218"/>
      <c r="J108" s="219"/>
      <c r="K108" s="261"/>
      <c r="L108" s="218"/>
      <c r="M108" s="218"/>
      <c r="N108" s="262"/>
      <c r="O108" s="226"/>
      <c r="P108" s="218"/>
      <c r="Q108" s="218"/>
      <c r="R108" s="219"/>
      <c r="S108" s="261"/>
      <c r="T108" s="218"/>
      <c r="U108" s="218"/>
      <c r="V108" s="262"/>
      <c r="W108" s="261"/>
      <c r="X108" s="218"/>
      <c r="Y108" s="218"/>
      <c r="Z108" s="262"/>
    </row>
    <row r="109" spans="1:26" ht="25.5" x14ac:dyDescent="0.2">
      <c r="A109" s="254">
        <v>100</v>
      </c>
      <c r="B109" s="352" t="s">
        <v>287</v>
      </c>
      <c r="C109" s="20">
        <f t="shared" si="21"/>
        <v>6</v>
      </c>
      <c r="D109" s="34">
        <f t="shared" si="22"/>
        <v>6</v>
      </c>
      <c r="E109" s="185"/>
      <c r="F109" s="187"/>
      <c r="G109" s="184">
        <f t="shared" si="23"/>
        <v>6</v>
      </c>
      <c r="H109" s="191">
        <v>6</v>
      </c>
      <c r="I109" s="218"/>
      <c r="J109" s="219"/>
      <c r="K109" s="261"/>
      <c r="L109" s="218"/>
      <c r="M109" s="218"/>
      <c r="N109" s="262"/>
      <c r="O109" s="226"/>
      <c r="P109" s="218"/>
      <c r="Q109" s="218"/>
      <c r="R109" s="219"/>
      <c r="S109" s="261"/>
      <c r="T109" s="218"/>
      <c r="U109" s="218"/>
      <c r="V109" s="262"/>
      <c r="W109" s="261"/>
      <c r="X109" s="218"/>
      <c r="Y109" s="218"/>
      <c r="Z109" s="262"/>
    </row>
    <row r="110" spans="1:26" x14ac:dyDescent="0.2">
      <c r="A110" s="254">
        <v>101</v>
      </c>
      <c r="B110" s="352" t="s">
        <v>285</v>
      </c>
      <c r="C110" s="20">
        <f t="shared" si="21"/>
        <v>10</v>
      </c>
      <c r="D110" s="34">
        <f t="shared" si="22"/>
        <v>10</v>
      </c>
      <c r="E110" s="185"/>
      <c r="F110" s="187"/>
      <c r="G110" s="184">
        <f t="shared" si="23"/>
        <v>10</v>
      </c>
      <c r="H110" s="191">
        <v>10</v>
      </c>
      <c r="I110" s="218"/>
      <c r="J110" s="219"/>
      <c r="K110" s="261"/>
      <c r="L110" s="218"/>
      <c r="M110" s="218"/>
      <c r="N110" s="262"/>
      <c r="O110" s="226"/>
      <c r="P110" s="218"/>
      <c r="Q110" s="218"/>
      <c r="R110" s="219"/>
      <c r="S110" s="261"/>
      <c r="T110" s="218"/>
      <c r="U110" s="218"/>
      <c r="V110" s="262"/>
      <c r="W110" s="261"/>
      <c r="X110" s="218"/>
      <c r="Y110" s="218"/>
      <c r="Z110" s="262"/>
    </row>
    <row r="111" spans="1:26" ht="12.75" customHeight="1" x14ac:dyDescent="0.2">
      <c r="A111" s="254">
        <v>102</v>
      </c>
      <c r="B111" s="352" t="s">
        <v>286</v>
      </c>
      <c r="C111" s="20">
        <f t="shared" si="21"/>
        <v>7.25</v>
      </c>
      <c r="D111" s="34">
        <f t="shared" si="22"/>
        <v>7.25</v>
      </c>
      <c r="E111" s="185"/>
      <c r="F111" s="187"/>
      <c r="G111" s="184">
        <f t="shared" si="23"/>
        <v>7.25</v>
      </c>
      <c r="H111" s="191">
        <v>7.25</v>
      </c>
      <c r="I111" s="218"/>
      <c r="J111" s="219"/>
      <c r="K111" s="261"/>
      <c r="L111" s="218"/>
      <c r="M111" s="218"/>
      <c r="N111" s="262"/>
      <c r="O111" s="226"/>
      <c r="P111" s="218"/>
      <c r="Q111" s="218"/>
      <c r="R111" s="219"/>
      <c r="S111" s="261"/>
      <c r="T111" s="218"/>
      <c r="U111" s="218"/>
      <c r="V111" s="262"/>
      <c r="W111" s="261"/>
      <c r="X111" s="218"/>
      <c r="Y111" s="218"/>
      <c r="Z111" s="262"/>
    </row>
    <row r="112" spans="1:26" x14ac:dyDescent="0.2">
      <c r="A112" s="254">
        <v>103</v>
      </c>
      <c r="B112" s="324" t="s">
        <v>3</v>
      </c>
      <c r="C112" s="29">
        <f t="shared" si="21"/>
        <v>508.30999999999995</v>
      </c>
      <c r="D112" s="35">
        <f t="shared" si="22"/>
        <v>508.30999999999995</v>
      </c>
      <c r="E112" s="217">
        <f>I112+M112+Q112+U112+Y112</f>
        <v>424.55499999999995</v>
      </c>
      <c r="F112" s="287"/>
      <c r="G112" s="220">
        <f t="shared" ref="G112:G127" si="24">H112+J112</f>
        <v>478.87599999999998</v>
      </c>
      <c r="H112" s="217">
        <v>478.87599999999998</v>
      </c>
      <c r="I112" s="217">
        <v>424.15499999999997</v>
      </c>
      <c r="J112" s="225"/>
      <c r="K112" s="264">
        <f>L112+N112</f>
        <v>2.008</v>
      </c>
      <c r="L112" s="217">
        <v>2.008</v>
      </c>
      <c r="M112" s="218"/>
      <c r="N112" s="262"/>
      <c r="O112" s="226"/>
      <c r="P112" s="218"/>
      <c r="Q112" s="218"/>
      <c r="R112" s="219"/>
      <c r="S112" s="264">
        <f>T112+V112</f>
        <v>27.425999999999998</v>
      </c>
      <c r="T112" s="217">
        <v>27.425999999999998</v>
      </c>
      <c r="U112" s="217">
        <v>0.4</v>
      </c>
      <c r="V112" s="287"/>
      <c r="W112" s="264"/>
      <c r="X112" s="217"/>
      <c r="Y112" s="217"/>
      <c r="Z112" s="287"/>
    </row>
    <row r="113" spans="1:26" x14ac:dyDescent="0.2">
      <c r="A113" s="254">
        <v>104</v>
      </c>
      <c r="B113" s="324" t="s">
        <v>4</v>
      </c>
      <c r="C113" s="29">
        <f t="shared" si="21"/>
        <v>644.178</v>
      </c>
      <c r="D113" s="35">
        <f t="shared" si="22"/>
        <v>637.07799999999997</v>
      </c>
      <c r="E113" s="217">
        <f>I113+M113+Q113+U113+Y113</f>
        <v>466.358</v>
      </c>
      <c r="F113" s="287">
        <f>J113+N113+R113+V113</f>
        <v>7.1</v>
      </c>
      <c r="G113" s="220">
        <f t="shared" si="24"/>
        <v>566.78099999999995</v>
      </c>
      <c r="H113" s="217">
        <v>566.78099999999995</v>
      </c>
      <c r="I113" s="217">
        <v>460.108</v>
      </c>
      <c r="J113" s="219"/>
      <c r="K113" s="264">
        <f>L113+N113</f>
        <v>1.1479999999999999</v>
      </c>
      <c r="L113" s="217">
        <v>1.1479999999999999</v>
      </c>
      <c r="M113" s="218"/>
      <c r="N113" s="262"/>
      <c r="O113" s="226"/>
      <c r="P113" s="218"/>
      <c r="Q113" s="218"/>
      <c r="R113" s="219"/>
      <c r="S113" s="264">
        <f>T113+V113</f>
        <v>58.56</v>
      </c>
      <c r="T113" s="217">
        <v>51.46</v>
      </c>
      <c r="U113" s="217"/>
      <c r="V113" s="287">
        <v>7.1</v>
      </c>
      <c r="W113" s="264">
        <f>X113+Z113</f>
        <v>17.689</v>
      </c>
      <c r="X113" s="217">
        <v>17.689</v>
      </c>
      <c r="Y113" s="217">
        <v>6.25</v>
      </c>
      <c r="Z113" s="287"/>
    </row>
    <row r="114" spans="1:26" x14ac:dyDescent="0.2">
      <c r="A114" s="254">
        <v>105</v>
      </c>
      <c r="B114" s="324" t="s">
        <v>312</v>
      </c>
      <c r="C114" s="29">
        <f t="shared" si="21"/>
        <v>907.25</v>
      </c>
      <c r="D114" s="35">
        <f t="shared" si="22"/>
        <v>869.4609999999999</v>
      </c>
      <c r="E114" s="217">
        <f>I114+M114+Q114+U114+Y114</f>
        <v>759.24099999999999</v>
      </c>
      <c r="F114" s="287">
        <f>J114+N114+R114+V114+Z114</f>
        <v>37.788999999999994</v>
      </c>
      <c r="G114" s="220">
        <f t="shared" si="24"/>
        <v>835.89099999999996</v>
      </c>
      <c r="H114" s="217">
        <v>835.89099999999996</v>
      </c>
      <c r="I114" s="217">
        <v>754.65800000000002</v>
      </c>
      <c r="J114" s="225"/>
      <c r="K114" s="264">
        <f>L114+N114</f>
        <v>33.065999999999995</v>
      </c>
      <c r="L114" s="217">
        <v>0.32400000000000001</v>
      </c>
      <c r="M114" s="218"/>
      <c r="N114" s="287">
        <v>32.741999999999997</v>
      </c>
      <c r="O114" s="226"/>
      <c r="P114" s="218"/>
      <c r="Q114" s="218"/>
      <c r="R114" s="219"/>
      <c r="S114" s="264">
        <f>T114+V114</f>
        <v>2.0059999999999998</v>
      </c>
      <c r="T114" s="217">
        <v>2.0059999999999998</v>
      </c>
      <c r="U114" s="217"/>
      <c r="V114" s="287"/>
      <c r="W114" s="264">
        <f>X114+Z114</f>
        <v>36.286999999999999</v>
      </c>
      <c r="X114" s="217">
        <v>31.24</v>
      </c>
      <c r="Y114" s="217">
        <v>4.5830000000000002</v>
      </c>
      <c r="Z114" s="287">
        <v>5.0469999999999997</v>
      </c>
    </row>
    <row r="115" spans="1:26" x14ac:dyDescent="0.2">
      <c r="A115" s="254">
        <v>106</v>
      </c>
      <c r="B115" s="324" t="s">
        <v>5</v>
      </c>
      <c r="C115" s="29">
        <f t="shared" si="21"/>
        <v>17</v>
      </c>
      <c r="D115" s="35">
        <f t="shared" si="22"/>
        <v>17</v>
      </c>
      <c r="E115" s="217"/>
      <c r="F115" s="287"/>
      <c r="G115" s="220">
        <f t="shared" si="24"/>
        <v>17</v>
      </c>
      <c r="H115" s="217">
        <v>17</v>
      </c>
      <c r="I115" s="217"/>
      <c r="J115" s="225"/>
      <c r="K115" s="261"/>
      <c r="L115" s="218"/>
      <c r="M115" s="218"/>
      <c r="N115" s="262"/>
      <c r="O115" s="220"/>
      <c r="P115" s="217"/>
      <c r="Q115" s="217"/>
      <c r="R115" s="219"/>
      <c r="S115" s="264"/>
      <c r="T115" s="217"/>
      <c r="U115" s="217"/>
      <c r="V115" s="287"/>
      <c r="W115" s="264"/>
      <c r="X115" s="217"/>
      <c r="Y115" s="217"/>
      <c r="Z115" s="287"/>
    </row>
    <row r="116" spans="1:26" ht="25.5" customHeight="1" x14ac:dyDescent="0.2">
      <c r="A116" s="254">
        <v>107</v>
      </c>
      <c r="B116" s="325" t="s">
        <v>33</v>
      </c>
      <c r="C116" s="29">
        <f t="shared" si="21"/>
        <v>120.88200000000001</v>
      </c>
      <c r="D116" s="35">
        <f t="shared" si="22"/>
        <v>119.81500000000001</v>
      </c>
      <c r="E116" s="217">
        <f t="shared" ref="E116:E125" si="25">I116+M116+Q116+U116+Y116</f>
        <v>73.212000000000003</v>
      </c>
      <c r="F116" s="287">
        <f>J116+N116+R116+V116</f>
        <v>1.0669999999999999</v>
      </c>
      <c r="G116" s="220">
        <f t="shared" si="24"/>
        <v>90.484999999999999</v>
      </c>
      <c r="H116" s="217">
        <v>89.418000000000006</v>
      </c>
      <c r="I116" s="217">
        <v>73.212000000000003</v>
      </c>
      <c r="J116" s="225">
        <v>1.0669999999999999</v>
      </c>
      <c r="K116" s="261"/>
      <c r="L116" s="218"/>
      <c r="M116" s="218"/>
      <c r="N116" s="262"/>
      <c r="O116" s="226"/>
      <c r="P116" s="218"/>
      <c r="Q116" s="218"/>
      <c r="R116" s="219"/>
      <c r="S116" s="264">
        <f t="shared" ref="S116:S121" si="26">T116+V116</f>
        <v>21.321999999999999</v>
      </c>
      <c r="T116" s="217">
        <v>21.321999999999999</v>
      </c>
      <c r="U116" s="217"/>
      <c r="V116" s="287"/>
      <c r="W116" s="264">
        <f>X116+Z116</f>
        <v>9.0749999999999993</v>
      </c>
      <c r="X116" s="217">
        <v>9.0749999999999993</v>
      </c>
      <c r="Y116" s="217"/>
      <c r="Z116" s="287"/>
    </row>
    <row r="117" spans="1:26" ht="12" customHeight="1" x14ac:dyDescent="0.2">
      <c r="A117" s="254">
        <v>108</v>
      </c>
      <c r="B117" s="325" t="s">
        <v>232</v>
      </c>
      <c r="C117" s="29">
        <f t="shared" si="21"/>
        <v>380.47699999999998</v>
      </c>
      <c r="D117" s="35">
        <f t="shared" si="22"/>
        <v>334.43899999999996</v>
      </c>
      <c r="E117" s="217">
        <f t="shared" si="25"/>
        <v>214.292</v>
      </c>
      <c r="F117" s="287">
        <f>J117+N117+R117+V117</f>
        <v>46.037999999999997</v>
      </c>
      <c r="G117" s="220">
        <f t="shared" si="24"/>
        <v>315.41300000000001</v>
      </c>
      <c r="H117" s="217">
        <v>269.375</v>
      </c>
      <c r="I117" s="217">
        <v>214.292</v>
      </c>
      <c r="J117" s="225">
        <v>46.037999999999997</v>
      </c>
      <c r="K117" s="261"/>
      <c r="L117" s="218"/>
      <c r="M117" s="218"/>
      <c r="N117" s="262"/>
      <c r="O117" s="226"/>
      <c r="P117" s="218"/>
      <c r="Q117" s="218"/>
      <c r="R117" s="219"/>
      <c r="S117" s="264">
        <f t="shared" si="26"/>
        <v>65.063999999999993</v>
      </c>
      <c r="T117" s="217">
        <v>65.063999999999993</v>
      </c>
      <c r="U117" s="217"/>
      <c r="V117" s="287"/>
      <c r="W117" s="264"/>
      <c r="X117" s="217"/>
      <c r="Y117" s="217"/>
      <c r="Z117" s="287"/>
    </row>
    <row r="118" spans="1:26" ht="12" customHeight="1" x14ac:dyDescent="0.2">
      <c r="A118" s="254">
        <v>109</v>
      </c>
      <c r="B118" s="448" t="s">
        <v>274</v>
      </c>
      <c r="C118" s="37">
        <f t="shared" si="21"/>
        <v>35.848999999999997</v>
      </c>
      <c r="D118" s="35">
        <f t="shared" si="22"/>
        <v>35.848999999999997</v>
      </c>
      <c r="E118" s="217">
        <f t="shared" si="25"/>
        <v>35.220999999999997</v>
      </c>
      <c r="F118" s="287"/>
      <c r="G118" s="220">
        <f t="shared" si="24"/>
        <v>35.848999999999997</v>
      </c>
      <c r="H118" s="217">
        <v>35.848999999999997</v>
      </c>
      <c r="I118" s="217">
        <v>35.220999999999997</v>
      </c>
      <c r="J118" s="225"/>
      <c r="K118" s="261"/>
      <c r="L118" s="218"/>
      <c r="M118" s="218"/>
      <c r="N118" s="262"/>
      <c r="O118" s="226"/>
      <c r="P118" s="218"/>
      <c r="Q118" s="218"/>
      <c r="R118" s="219"/>
      <c r="S118" s="264"/>
      <c r="T118" s="217"/>
      <c r="U118" s="217"/>
      <c r="V118" s="287"/>
      <c r="W118" s="264"/>
      <c r="X118" s="217"/>
      <c r="Y118" s="217"/>
      <c r="Z118" s="287"/>
    </row>
    <row r="119" spans="1:26" x14ac:dyDescent="0.2">
      <c r="A119" s="254">
        <v>110</v>
      </c>
      <c r="B119" s="324" t="s">
        <v>7</v>
      </c>
      <c r="C119" s="29">
        <f t="shared" si="21"/>
        <v>35.496000000000002</v>
      </c>
      <c r="D119" s="35">
        <f t="shared" si="22"/>
        <v>35.496000000000002</v>
      </c>
      <c r="E119" s="217">
        <f t="shared" si="25"/>
        <v>12.263</v>
      </c>
      <c r="F119" s="287"/>
      <c r="G119" s="220">
        <f t="shared" si="24"/>
        <v>35.444000000000003</v>
      </c>
      <c r="H119" s="217">
        <v>35.444000000000003</v>
      </c>
      <c r="I119" s="217">
        <v>12.263</v>
      </c>
      <c r="J119" s="228"/>
      <c r="K119" s="261"/>
      <c r="L119" s="218"/>
      <c r="M119" s="218"/>
      <c r="N119" s="262"/>
      <c r="O119" s="226"/>
      <c r="P119" s="218"/>
      <c r="Q119" s="218"/>
      <c r="R119" s="219"/>
      <c r="S119" s="264">
        <f t="shared" si="26"/>
        <v>5.1999999999999998E-2</v>
      </c>
      <c r="T119" s="217">
        <v>5.1999999999999998E-2</v>
      </c>
      <c r="U119" s="215"/>
      <c r="V119" s="288"/>
      <c r="W119" s="264"/>
      <c r="X119" s="217"/>
      <c r="Y119" s="215"/>
      <c r="Z119" s="288"/>
    </row>
    <row r="120" spans="1:26" x14ac:dyDescent="0.2">
      <c r="A120" s="254">
        <v>111</v>
      </c>
      <c r="B120" s="324" t="s">
        <v>8</v>
      </c>
      <c r="C120" s="29">
        <f t="shared" si="21"/>
        <v>21.361999999999998</v>
      </c>
      <c r="D120" s="35">
        <f t="shared" si="22"/>
        <v>21.361999999999998</v>
      </c>
      <c r="E120" s="217">
        <f t="shared" si="25"/>
        <v>17.161000000000001</v>
      </c>
      <c r="F120" s="287"/>
      <c r="G120" s="220">
        <f t="shared" si="24"/>
        <v>21.189</v>
      </c>
      <c r="H120" s="217">
        <v>21.189</v>
      </c>
      <c r="I120" s="217">
        <v>17.161000000000001</v>
      </c>
      <c r="J120" s="228"/>
      <c r="K120" s="261"/>
      <c r="L120" s="218"/>
      <c r="M120" s="218"/>
      <c r="N120" s="262"/>
      <c r="O120" s="226"/>
      <c r="P120" s="218"/>
      <c r="Q120" s="218"/>
      <c r="R120" s="219"/>
      <c r="S120" s="264">
        <f t="shared" si="26"/>
        <v>0.17299999999999999</v>
      </c>
      <c r="T120" s="217">
        <v>0.17299999999999999</v>
      </c>
      <c r="U120" s="215"/>
      <c r="V120" s="288"/>
      <c r="W120" s="264"/>
      <c r="X120" s="217"/>
      <c r="Y120" s="215"/>
      <c r="Z120" s="288"/>
    </row>
    <row r="121" spans="1:26" x14ac:dyDescent="0.2">
      <c r="A121" s="254">
        <v>112</v>
      </c>
      <c r="B121" s="324" t="s">
        <v>9</v>
      </c>
      <c r="C121" s="29">
        <f t="shared" si="21"/>
        <v>45.616999999999997</v>
      </c>
      <c r="D121" s="35">
        <f t="shared" si="22"/>
        <v>45.616999999999997</v>
      </c>
      <c r="E121" s="217">
        <f t="shared" si="25"/>
        <v>27.681000000000001</v>
      </c>
      <c r="F121" s="287"/>
      <c r="G121" s="220">
        <f t="shared" si="24"/>
        <v>44.793999999999997</v>
      </c>
      <c r="H121" s="217">
        <v>44.793999999999997</v>
      </c>
      <c r="I121" s="217">
        <v>27.681000000000001</v>
      </c>
      <c r="J121" s="225"/>
      <c r="K121" s="261"/>
      <c r="L121" s="218"/>
      <c r="M121" s="218"/>
      <c r="N121" s="262"/>
      <c r="O121" s="226"/>
      <c r="P121" s="218"/>
      <c r="Q121" s="218"/>
      <c r="R121" s="219"/>
      <c r="S121" s="264">
        <f t="shared" si="26"/>
        <v>0.82299999999999995</v>
      </c>
      <c r="T121" s="217">
        <v>0.82299999999999995</v>
      </c>
      <c r="U121" s="215"/>
      <c r="V121" s="288"/>
      <c r="W121" s="264"/>
      <c r="X121" s="217"/>
      <c r="Y121" s="215"/>
      <c r="Z121" s="288"/>
    </row>
    <row r="122" spans="1:26" x14ac:dyDescent="0.2">
      <c r="A122" s="254">
        <v>113</v>
      </c>
      <c r="B122" s="324" t="s">
        <v>10</v>
      </c>
      <c r="C122" s="29">
        <f t="shared" si="21"/>
        <v>17.106999999999999</v>
      </c>
      <c r="D122" s="35">
        <f t="shared" si="22"/>
        <v>17.106999999999999</v>
      </c>
      <c r="E122" s="217">
        <f t="shared" si="25"/>
        <v>15.657999999999999</v>
      </c>
      <c r="F122" s="287"/>
      <c r="G122" s="220">
        <f t="shared" si="24"/>
        <v>17.106999999999999</v>
      </c>
      <c r="H122" s="217">
        <v>17.106999999999999</v>
      </c>
      <c r="I122" s="217">
        <v>15.657999999999999</v>
      </c>
      <c r="J122" s="228"/>
      <c r="K122" s="261"/>
      <c r="L122" s="218"/>
      <c r="M122" s="218"/>
      <c r="N122" s="262"/>
      <c r="O122" s="226"/>
      <c r="P122" s="218"/>
      <c r="Q122" s="218"/>
      <c r="R122" s="219"/>
      <c r="S122" s="264"/>
      <c r="T122" s="217"/>
      <c r="U122" s="215"/>
      <c r="V122" s="288"/>
      <c r="W122" s="264"/>
      <c r="X122" s="217"/>
      <c r="Y122" s="215"/>
      <c r="Z122" s="288"/>
    </row>
    <row r="123" spans="1:26" x14ac:dyDescent="0.2">
      <c r="A123" s="254">
        <v>114</v>
      </c>
      <c r="B123" s="324" t="s">
        <v>11</v>
      </c>
      <c r="C123" s="29">
        <f t="shared" si="21"/>
        <v>14.539</v>
      </c>
      <c r="D123" s="35">
        <f t="shared" si="22"/>
        <v>14.539</v>
      </c>
      <c r="E123" s="217">
        <f t="shared" si="25"/>
        <v>12.885</v>
      </c>
      <c r="F123" s="287"/>
      <c r="G123" s="220">
        <f t="shared" si="24"/>
        <v>14.539</v>
      </c>
      <c r="H123" s="217">
        <v>14.539</v>
      </c>
      <c r="I123" s="217">
        <v>12.885</v>
      </c>
      <c r="J123" s="228"/>
      <c r="K123" s="261"/>
      <c r="L123" s="218"/>
      <c r="M123" s="218"/>
      <c r="N123" s="262"/>
      <c r="O123" s="226"/>
      <c r="P123" s="218"/>
      <c r="Q123" s="218"/>
      <c r="R123" s="219"/>
      <c r="S123" s="264"/>
      <c r="T123" s="217"/>
      <c r="U123" s="217"/>
      <c r="V123" s="288"/>
      <c r="W123" s="264"/>
      <c r="X123" s="217"/>
      <c r="Y123" s="217"/>
      <c r="Z123" s="288"/>
    </row>
    <row r="124" spans="1:26" x14ac:dyDescent="0.2">
      <c r="A124" s="254">
        <v>115</v>
      </c>
      <c r="B124" s="324" t="s">
        <v>12</v>
      </c>
      <c r="C124" s="29">
        <f t="shared" si="21"/>
        <v>40.643000000000001</v>
      </c>
      <c r="D124" s="35">
        <f t="shared" si="22"/>
        <v>40.643000000000001</v>
      </c>
      <c r="E124" s="217">
        <f t="shared" si="25"/>
        <v>26.376000000000001</v>
      </c>
      <c r="F124" s="287"/>
      <c r="G124" s="220">
        <f t="shared" si="24"/>
        <v>40.643000000000001</v>
      </c>
      <c r="H124" s="217">
        <v>40.643000000000001</v>
      </c>
      <c r="I124" s="217">
        <v>26.376000000000001</v>
      </c>
      <c r="J124" s="228"/>
      <c r="K124" s="261"/>
      <c r="L124" s="218"/>
      <c r="M124" s="218"/>
      <c r="N124" s="262"/>
      <c r="O124" s="226"/>
      <c r="P124" s="218"/>
      <c r="Q124" s="218"/>
      <c r="R124" s="219"/>
      <c r="S124" s="264"/>
      <c r="T124" s="217"/>
      <c r="U124" s="215"/>
      <c r="V124" s="288"/>
      <c r="W124" s="264"/>
      <c r="X124" s="217"/>
      <c r="Y124" s="215"/>
      <c r="Z124" s="288"/>
    </row>
    <row r="125" spans="1:26" x14ac:dyDescent="0.2">
      <c r="A125" s="254">
        <v>116</v>
      </c>
      <c r="B125" s="324" t="s">
        <v>13</v>
      </c>
      <c r="C125" s="29">
        <f t="shared" si="21"/>
        <v>39.027000000000001</v>
      </c>
      <c r="D125" s="35">
        <f t="shared" si="22"/>
        <v>39.027000000000001</v>
      </c>
      <c r="E125" s="217">
        <f t="shared" si="25"/>
        <v>25.873000000000001</v>
      </c>
      <c r="F125" s="287"/>
      <c r="G125" s="220">
        <f t="shared" si="24"/>
        <v>39.027000000000001</v>
      </c>
      <c r="H125" s="217">
        <v>39.027000000000001</v>
      </c>
      <c r="I125" s="217">
        <v>25.873000000000001</v>
      </c>
      <c r="J125" s="228"/>
      <c r="K125" s="261"/>
      <c r="L125" s="218"/>
      <c r="M125" s="218"/>
      <c r="N125" s="262"/>
      <c r="O125" s="226"/>
      <c r="P125" s="218"/>
      <c r="Q125" s="218"/>
      <c r="R125" s="219"/>
      <c r="S125" s="264"/>
      <c r="T125" s="217"/>
      <c r="U125" s="215"/>
      <c r="V125" s="288"/>
      <c r="W125" s="264"/>
      <c r="X125" s="217"/>
      <c r="Y125" s="215"/>
      <c r="Z125" s="288"/>
    </row>
    <row r="126" spans="1:26" x14ac:dyDescent="0.2">
      <c r="A126" s="254">
        <v>117</v>
      </c>
      <c r="B126" s="324" t="s">
        <v>14</v>
      </c>
      <c r="C126" s="29">
        <f t="shared" si="21"/>
        <v>0.8</v>
      </c>
      <c r="D126" s="35">
        <f t="shared" si="22"/>
        <v>0.8</v>
      </c>
      <c r="E126" s="217"/>
      <c r="F126" s="287"/>
      <c r="G126" s="220">
        <f t="shared" si="24"/>
        <v>0.8</v>
      </c>
      <c r="H126" s="217">
        <v>0.8</v>
      </c>
      <c r="I126" s="217"/>
      <c r="J126" s="228"/>
      <c r="K126" s="261"/>
      <c r="L126" s="218"/>
      <c r="M126" s="218"/>
      <c r="N126" s="262"/>
      <c r="O126" s="226"/>
      <c r="P126" s="218"/>
      <c r="Q126" s="218"/>
      <c r="R126" s="219"/>
      <c r="S126" s="264"/>
      <c r="T126" s="217"/>
      <c r="U126" s="215"/>
      <c r="V126" s="288"/>
      <c r="W126" s="264"/>
      <c r="X126" s="217"/>
      <c r="Y126" s="215"/>
      <c r="Z126" s="288"/>
    </row>
    <row r="127" spans="1:26" x14ac:dyDescent="0.2">
      <c r="A127" s="254">
        <v>118</v>
      </c>
      <c r="B127" s="324" t="s">
        <v>28</v>
      </c>
      <c r="C127" s="29">
        <f t="shared" si="21"/>
        <v>44.823</v>
      </c>
      <c r="D127" s="35">
        <f t="shared" si="22"/>
        <v>44.823</v>
      </c>
      <c r="E127" s="217">
        <f>I127+M127+Q127+U127+Y127</f>
        <v>26.202000000000002</v>
      </c>
      <c r="F127" s="287"/>
      <c r="G127" s="220">
        <f t="shared" si="24"/>
        <v>44.823</v>
      </c>
      <c r="H127" s="217">
        <v>44.823</v>
      </c>
      <c r="I127" s="217">
        <v>26.202000000000002</v>
      </c>
      <c r="J127" s="228"/>
      <c r="K127" s="261"/>
      <c r="L127" s="218"/>
      <c r="M127" s="218"/>
      <c r="N127" s="262"/>
      <c r="O127" s="226"/>
      <c r="P127" s="218"/>
      <c r="Q127" s="218"/>
      <c r="R127" s="219"/>
      <c r="S127" s="264"/>
      <c r="T127" s="217"/>
      <c r="U127" s="215"/>
      <c r="V127" s="288"/>
      <c r="W127" s="264"/>
      <c r="X127" s="217"/>
      <c r="Y127" s="215"/>
      <c r="Z127" s="288"/>
    </row>
    <row r="128" spans="1:26" x14ac:dyDescent="0.2">
      <c r="A128" s="254">
        <v>119</v>
      </c>
      <c r="B128" s="324" t="s">
        <v>111</v>
      </c>
      <c r="C128" s="29">
        <f t="shared" si="21"/>
        <v>62.84</v>
      </c>
      <c r="D128" s="35">
        <f t="shared" si="22"/>
        <v>62.84</v>
      </c>
      <c r="E128" s="217">
        <f>I128+M128+Q128+U128+Y128</f>
        <v>51.805</v>
      </c>
      <c r="F128" s="287"/>
      <c r="G128" s="220">
        <f>+H128</f>
        <v>61.258000000000003</v>
      </c>
      <c r="H128" s="217">
        <v>61.258000000000003</v>
      </c>
      <c r="I128" s="217">
        <v>51.805</v>
      </c>
      <c r="J128" s="219"/>
      <c r="K128" s="261"/>
      <c r="L128" s="218"/>
      <c r="M128" s="218"/>
      <c r="N128" s="262"/>
      <c r="O128" s="226"/>
      <c r="P128" s="218"/>
      <c r="Q128" s="218"/>
      <c r="R128" s="219"/>
      <c r="S128" s="264">
        <f>T128+V128</f>
        <v>1.5820000000000001</v>
      </c>
      <c r="T128" s="217">
        <v>1.5820000000000001</v>
      </c>
      <c r="U128" s="217"/>
      <c r="V128" s="287"/>
      <c r="W128" s="264"/>
      <c r="X128" s="217"/>
      <c r="Y128" s="217"/>
      <c r="Z128" s="287"/>
    </row>
    <row r="129" spans="1:26" ht="13.5" thickBot="1" x14ac:dyDescent="0.25">
      <c r="A129" s="277">
        <v>120</v>
      </c>
      <c r="B129" s="326" t="s">
        <v>253</v>
      </c>
      <c r="C129" s="48">
        <f t="shared" si="21"/>
        <v>50.606999999999999</v>
      </c>
      <c r="D129" s="581">
        <f t="shared" si="22"/>
        <v>50.606999999999999</v>
      </c>
      <c r="E129" s="221">
        <f>I129+M129+Q129+U129+Y129</f>
        <v>48.848999999999997</v>
      </c>
      <c r="F129" s="306"/>
      <c r="G129" s="351">
        <f>+H129</f>
        <v>50.606999999999999</v>
      </c>
      <c r="H129" s="230">
        <v>50.606999999999999</v>
      </c>
      <c r="I129" s="230">
        <v>48.848999999999997</v>
      </c>
      <c r="J129" s="374"/>
      <c r="K129" s="378"/>
      <c r="L129" s="335"/>
      <c r="M129" s="335"/>
      <c r="N129" s="336"/>
      <c r="O129" s="247"/>
      <c r="P129" s="240"/>
      <c r="Q129" s="240"/>
      <c r="R129" s="248"/>
      <c r="S129" s="264"/>
      <c r="T129" s="221"/>
      <c r="U129" s="221"/>
      <c r="V129" s="306"/>
      <c r="W129" s="264"/>
      <c r="X129" s="221"/>
      <c r="Y129" s="221"/>
      <c r="Z129" s="306"/>
    </row>
    <row r="130" spans="1:26" ht="48" customHeight="1" thickBot="1" x14ac:dyDescent="0.25">
      <c r="A130" s="275">
        <v>121</v>
      </c>
      <c r="B130" s="514" t="s">
        <v>177</v>
      </c>
      <c r="C130" s="316">
        <f>G130+K130+O130+S130+W130</f>
        <v>7692.2569999999996</v>
      </c>
      <c r="D130" s="205">
        <f>H130+L130+P130+T130+X130</f>
        <v>7653.1180000000013</v>
      </c>
      <c r="E130" s="205">
        <f>I130+M130+Q130+U130+Y130</f>
        <v>2490.6260000000002</v>
      </c>
      <c r="F130" s="206">
        <f>J130+N130+R130+V130+Z130</f>
        <v>39.139000000000003</v>
      </c>
      <c r="G130" s="207">
        <f>G131+SUM(G157:G168)+G169+G175</f>
        <v>4367.8819999999996</v>
      </c>
      <c r="H130" s="201">
        <f>H131+SUM(H157:H168)+H169+H175</f>
        <v>4332.0420000000004</v>
      </c>
      <c r="I130" s="202">
        <f>I131+SUM(I157:I168)+I169+I175</f>
        <v>1325.116</v>
      </c>
      <c r="J130" s="241">
        <f>J131+SUM(J157:J168)+J169+J175</f>
        <v>35.840000000000003</v>
      </c>
      <c r="K130" s="203">
        <f>K131+SUM(K157:K168)+K173+K175</f>
        <v>2696.2580000000003</v>
      </c>
      <c r="L130" s="204">
        <f>L131+SUM(L159:L168)+L175+L157+L158+L173</f>
        <v>2692.9590000000007</v>
      </c>
      <c r="M130" s="204">
        <f>M131+SUM(M159:M168)+M175+M157+M158+M173</f>
        <v>761.45100000000002</v>
      </c>
      <c r="N130" s="206">
        <f>N131+SUM(N159:N168)+N175+N157+N158+N173</f>
        <v>3.2989999999999999</v>
      </c>
      <c r="O130" s="207"/>
      <c r="P130" s="202"/>
      <c r="Q130" s="202"/>
      <c r="R130" s="241"/>
      <c r="S130" s="291">
        <f>S131+SUM(S157:S168)+S169+S175</f>
        <v>422.73699999999997</v>
      </c>
      <c r="T130" s="202">
        <f>T157+T175+T158</f>
        <v>422.73699999999997</v>
      </c>
      <c r="U130" s="202">
        <f>U157+U175</f>
        <v>262.06700000000001</v>
      </c>
      <c r="V130" s="292"/>
      <c r="W130" s="291">
        <f>W131+SUM(W157:W168)+W169+W175</f>
        <v>205.38</v>
      </c>
      <c r="X130" s="202">
        <f>X157+X175+X158</f>
        <v>205.38</v>
      </c>
      <c r="Y130" s="202">
        <f>Y157+Y175+Y158</f>
        <v>141.99200000000002</v>
      </c>
      <c r="Z130" s="292"/>
    </row>
    <row r="131" spans="1:26" x14ac:dyDescent="0.2">
      <c r="A131" s="251">
        <v>122</v>
      </c>
      <c r="B131" s="359" t="s">
        <v>291</v>
      </c>
      <c r="C131" s="370">
        <f>G131+K131+O131+S131</f>
        <v>4218.6909999999998</v>
      </c>
      <c r="D131" s="258">
        <f>H131+L131+P131+T131</f>
        <v>4185.2829999999994</v>
      </c>
      <c r="E131" s="258">
        <f>I131+M131+Q131+U131</f>
        <v>4.2389999999999999</v>
      </c>
      <c r="F131" s="542">
        <f>J131+N131+R131+V131</f>
        <v>33.408000000000001</v>
      </c>
      <c r="G131" s="208">
        <f>SUM(G132:G148)</f>
        <v>2800.0469999999996</v>
      </c>
      <c r="H131" s="210">
        <f>SUM(H132:H148)</f>
        <v>2766.6389999999997</v>
      </c>
      <c r="I131" s="210"/>
      <c r="J131" s="211">
        <f>SUM(J132:J148)</f>
        <v>33.408000000000001</v>
      </c>
      <c r="K131" s="298">
        <f>SUM(K132:K156)</f>
        <v>1418.644</v>
      </c>
      <c r="L131" s="214">
        <f>SUM(L132:L156)</f>
        <v>1418.644</v>
      </c>
      <c r="M131" s="252">
        <f>SUM(M132:M147)</f>
        <v>4.2389999999999999</v>
      </c>
      <c r="N131" s="295"/>
      <c r="O131" s="236"/>
      <c r="P131" s="237"/>
      <c r="Q131" s="237"/>
      <c r="R131" s="236"/>
      <c r="S131" s="301"/>
      <c r="T131" s="237"/>
      <c r="U131" s="237"/>
      <c r="V131" s="295"/>
      <c r="W131" s="301"/>
      <c r="X131" s="237"/>
      <c r="Y131" s="237"/>
      <c r="Z131" s="295"/>
    </row>
    <row r="132" spans="1:26" x14ac:dyDescent="0.2">
      <c r="A132" s="254">
        <v>123</v>
      </c>
      <c r="B132" s="323" t="s">
        <v>57</v>
      </c>
      <c r="C132" s="266">
        <f t="shared" ref="C132:C141" si="27">G132+K132+O132+S132</f>
        <v>2086.5770000000002</v>
      </c>
      <c r="D132" s="218">
        <f t="shared" ref="D132:D141" si="28">H132+L132+P132+T132</f>
        <v>2086.5770000000002</v>
      </c>
      <c r="E132" s="217"/>
      <c r="F132" s="287"/>
      <c r="G132" s="226">
        <f t="shared" ref="G132:G138" si="29">H132+J132</f>
        <v>2086.5770000000002</v>
      </c>
      <c r="H132" s="218">
        <v>2086.5770000000002</v>
      </c>
      <c r="I132" s="218"/>
      <c r="J132" s="219"/>
      <c r="K132" s="261"/>
      <c r="L132" s="237"/>
      <c r="M132" s="237"/>
      <c r="N132" s="262"/>
      <c r="O132" s="226"/>
      <c r="P132" s="218"/>
      <c r="Q132" s="218"/>
      <c r="R132" s="219"/>
      <c r="S132" s="261"/>
      <c r="T132" s="218"/>
      <c r="U132" s="218"/>
      <c r="V132" s="262"/>
      <c r="W132" s="261"/>
      <c r="X132" s="218"/>
      <c r="Y132" s="218"/>
      <c r="Z132" s="262"/>
    </row>
    <row r="133" spans="1:26" x14ac:dyDescent="0.2">
      <c r="A133" s="254">
        <v>124</v>
      </c>
      <c r="B133" s="323" t="s">
        <v>58</v>
      </c>
      <c r="C133" s="266">
        <f t="shared" si="27"/>
        <v>24.103999999999999</v>
      </c>
      <c r="D133" s="218">
        <f t="shared" si="28"/>
        <v>24.103999999999999</v>
      </c>
      <c r="E133" s="217"/>
      <c r="F133" s="287"/>
      <c r="G133" s="226">
        <f t="shared" si="29"/>
        <v>24.103999999999999</v>
      </c>
      <c r="H133" s="218">
        <v>24.103999999999999</v>
      </c>
      <c r="I133" s="218"/>
      <c r="J133" s="219"/>
      <c r="K133" s="261"/>
      <c r="L133" s="218"/>
      <c r="M133" s="218"/>
      <c r="N133" s="262"/>
      <c r="O133" s="226"/>
      <c r="P133" s="218"/>
      <c r="Q133" s="218"/>
      <c r="R133" s="219"/>
      <c r="S133" s="261"/>
      <c r="T133" s="218"/>
      <c r="U133" s="218"/>
      <c r="V133" s="262"/>
      <c r="W133" s="261"/>
      <c r="X133" s="218"/>
      <c r="Y133" s="218"/>
      <c r="Z133" s="262"/>
    </row>
    <row r="134" spans="1:26" x14ac:dyDescent="0.2">
      <c r="A134" s="254">
        <v>125</v>
      </c>
      <c r="B134" s="323" t="s">
        <v>59</v>
      </c>
      <c r="C134" s="266">
        <f t="shared" si="27"/>
        <v>75.481999999999999</v>
      </c>
      <c r="D134" s="218">
        <f t="shared" si="28"/>
        <v>75.481999999999999</v>
      </c>
      <c r="E134" s="217"/>
      <c r="F134" s="287"/>
      <c r="G134" s="226">
        <f t="shared" si="29"/>
        <v>75.481999999999999</v>
      </c>
      <c r="H134" s="218">
        <v>75.481999999999999</v>
      </c>
      <c r="I134" s="218"/>
      <c r="J134" s="219"/>
      <c r="K134" s="261"/>
      <c r="L134" s="218"/>
      <c r="M134" s="218"/>
      <c r="N134" s="262"/>
      <c r="O134" s="226"/>
      <c r="P134" s="218"/>
      <c r="Q134" s="218"/>
      <c r="R134" s="219"/>
      <c r="S134" s="261"/>
      <c r="T134" s="218"/>
      <c r="U134" s="218"/>
      <c r="V134" s="262"/>
      <c r="W134" s="261"/>
      <c r="X134" s="218"/>
      <c r="Y134" s="218"/>
      <c r="Z134" s="262"/>
    </row>
    <row r="135" spans="1:26" x14ac:dyDescent="0.2">
      <c r="A135" s="254">
        <v>126</v>
      </c>
      <c r="B135" s="323" t="s">
        <v>60</v>
      </c>
      <c r="C135" s="266">
        <f t="shared" si="27"/>
        <v>11.664999999999999</v>
      </c>
      <c r="D135" s="218">
        <f t="shared" si="28"/>
        <v>2.2570000000000001</v>
      </c>
      <c r="E135" s="218"/>
      <c r="F135" s="262">
        <f>J135+N135+R135+V135</f>
        <v>9.4079999999999995</v>
      </c>
      <c r="G135" s="226">
        <f t="shared" si="29"/>
        <v>11.664999999999999</v>
      </c>
      <c r="H135" s="218">
        <v>2.2570000000000001</v>
      </c>
      <c r="I135" s="218"/>
      <c r="J135" s="219">
        <v>9.4079999999999995</v>
      </c>
      <c r="K135" s="261"/>
      <c r="L135" s="218"/>
      <c r="M135" s="218"/>
      <c r="N135" s="262"/>
      <c r="O135" s="226"/>
      <c r="P135" s="218"/>
      <c r="Q135" s="218"/>
      <c r="R135" s="219"/>
      <c r="S135" s="261"/>
      <c r="T135" s="218"/>
      <c r="U135" s="218"/>
      <c r="V135" s="262"/>
      <c r="W135" s="261"/>
      <c r="X135" s="218"/>
      <c r="Y135" s="218"/>
      <c r="Z135" s="262"/>
    </row>
    <row r="136" spans="1:26" x14ac:dyDescent="0.2">
      <c r="A136" s="254">
        <v>127</v>
      </c>
      <c r="B136" s="515" t="s">
        <v>254</v>
      </c>
      <c r="C136" s="266">
        <f t="shared" si="27"/>
        <v>134.38800000000001</v>
      </c>
      <c r="D136" s="218">
        <f t="shared" si="28"/>
        <v>134.38800000000001</v>
      </c>
      <c r="E136" s="217"/>
      <c r="F136" s="287"/>
      <c r="G136" s="226">
        <f t="shared" si="29"/>
        <v>134.38800000000001</v>
      </c>
      <c r="H136" s="218">
        <v>134.38800000000001</v>
      </c>
      <c r="I136" s="218"/>
      <c r="J136" s="219"/>
      <c r="K136" s="261"/>
      <c r="L136" s="218"/>
      <c r="M136" s="218"/>
      <c r="N136" s="262"/>
      <c r="O136" s="226"/>
      <c r="P136" s="218"/>
      <c r="Q136" s="218"/>
      <c r="R136" s="219"/>
      <c r="S136" s="261"/>
      <c r="T136" s="218"/>
      <c r="U136" s="218"/>
      <c r="V136" s="262"/>
      <c r="W136" s="261"/>
      <c r="X136" s="218"/>
      <c r="Y136" s="218"/>
      <c r="Z136" s="262"/>
    </row>
    <row r="137" spans="1:26" ht="14.25" customHeight="1" x14ac:dyDescent="0.2">
      <c r="A137" s="254">
        <v>128</v>
      </c>
      <c r="B137" s="352" t="s">
        <v>2</v>
      </c>
      <c r="C137" s="266">
        <f t="shared" si="27"/>
        <v>407.73899999999998</v>
      </c>
      <c r="D137" s="218">
        <f t="shared" si="28"/>
        <v>407.73899999999998</v>
      </c>
      <c r="E137" s="217"/>
      <c r="F137" s="287"/>
      <c r="G137" s="226"/>
      <c r="H137" s="218"/>
      <c r="I137" s="218"/>
      <c r="J137" s="219"/>
      <c r="K137" s="261">
        <f>L137+N137</f>
        <v>407.73899999999998</v>
      </c>
      <c r="L137" s="218">
        <v>407.73899999999998</v>
      </c>
      <c r="M137" s="218"/>
      <c r="N137" s="262"/>
      <c r="O137" s="226"/>
      <c r="P137" s="218"/>
      <c r="Q137" s="218"/>
      <c r="R137" s="219"/>
      <c r="S137" s="261"/>
      <c r="T137" s="218"/>
      <c r="U137" s="218"/>
      <c r="V137" s="262"/>
      <c r="W137" s="261"/>
      <c r="X137" s="218"/>
      <c r="Y137" s="218"/>
      <c r="Z137" s="262"/>
    </row>
    <row r="138" spans="1:26" ht="12.75" customHeight="1" x14ac:dyDescent="0.2">
      <c r="A138" s="254">
        <v>129</v>
      </c>
      <c r="B138" s="361" t="s">
        <v>261</v>
      </c>
      <c r="C138" s="266">
        <f t="shared" si="27"/>
        <v>3.65</v>
      </c>
      <c r="D138" s="218">
        <f t="shared" si="28"/>
        <v>3.65</v>
      </c>
      <c r="E138" s="217"/>
      <c r="F138" s="287"/>
      <c r="G138" s="226">
        <f t="shared" si="29"/>
        <v>3.65</v>
      </c>
      <c r="H138" s="218">
        <v>3.65</v>
      </c>
      <c r="I138" s="218"/>
      <c r="J138" s="219"/>
      <c r="K138" s="261"/>
      <c r="L138" s="218"/>
      <c r="M138" s="218"/>
      <c r="N138" s="262"/>
      <c r="O138" s="226"/>
      <c r="P138" s="218"/>
      <c r="Q138" s="218"/>
      <c r="R138" s="219"/>
      <c r="S138" s="261"/>
      <c r="T138" s="218"/>
      <c r="U138" s="218"/>
      <c r="V138" s="262"/>
      <c r="W138" s="261"/>
      <c r="X138" s="218"/>
      <c r="Y138" s="218"/>
      <c r="Z138" s="262"/>
    </row>
    <row r="139" spans="1:26" x14ac:dyDescent="0.2">
      <c r="A139" s="254">
        <v>130</v>
      </c>
      <c r="B139" s="323" t="s">
        <v>63</v>
      </c>
      <c r="C139" s="266">
        <f t="shared" si="27"/>
        <v>483.19</v>
      </c>
      <c r="D139" s="218">
        <f t="shared" si="28"/>
        <v>483.19</v>
      </c>
      <c r="E139" s="217"/>
      <c r="F139" s="287"/>
      <c r="G139" s="226"/>
      <c r="H139" s="218"/>
      <c r="I139" s="218"/>
      <c r="J139" s="219"/>
      <c r="K139" s="261">
        <f>L139+N139</f>
        <v>483.19</v>
      </c>
      <c r="L139" s="218">
        <v>483.19</v>
      </c>
      <c r="M139" s="218"/>
      <c r="N139" s="262"/>
      <c r="O139" s="226"/>
      <c r="P139" s="218"/>
      <c r="Q139" s="218"/>
      <c r="R139" s="219"/>
      <c r="S139" s="261"/>
      <c r="T139" s="218"/>
      <c r="U139" s="218"/>
      <c r="V139" s="262"/>
      <c r="W139" s="261"/>
      <c r="X139" s="218"/>
      <c r="Y139" s="218"/>
      <c r="Z139" s="262"/>
    </row>
    <row r="140" spans="1:26" x14ac:dyDescent="0.2">
      <c r="A140" s="254">
        <v>131</v>
      </c>
      <c r="B140" s="323" t="s">
        <v>64</v>
      </c>
      <c r="C140" s="266">
        <f t="shared" si="27"/>
        <v>314.77499999999998</v>
      </c>
      <c r="D140" s="218">
        <f t="shared" si="28"/>
        <v>314.77499999999998</v>
      </c>
      <c r="E140" s="217"/>
      <c r="F140" s="287"/>
      <c r="G140" s="226">
        <f>H140+J140</f>
        <v>314.77499999999998</v>
      </c>
      <c r="H140" s="218">
        <v>314.77499999999998</v>
      </c>
      <c r="I140" s="218"/>
      <c r="J140" s="219"/>
      <c r="K140" s="261"/>
      <c r="L140" s="218"/>
      <c r="M140" s="218"/>
      <c r="N140" s="262"/>
      <c r="O140" s="226"/>
      <c r="P140" s="218"/>
      <c r="Q140" s="218"/>
      <c r="R140" s="219"/>
      <c r="S140" s="261"/>
      <c r="T140" s="218"/>
      <c r="U140" s="218"/>
      <c r="V140" s="262"/>
      <c r="W140" s="261"/>
      <c r="X140" s="218"/>
      <c r="Y140" s="218"/>
      <c r="Z140" s="262"/>
    </row>
    <row r="141" spans="1:26" ht="26.25" customHeight="1" x14ac:dyDescent="0.2">
      <c r="A141" s="278">
        <v>132</v>
      </c>
      <c r="B141" s="440" t="s">
        <v>65</v>
      </c>
      <c r="C141" s="543">
        <f t="shared" si="27"/>
        <v>19.423999999999999</v>
      </c>
      <c r="D141" s="242">
        <f t="shared" si="28"/>
        <v>19.423999999999999</v>
      </c>
      <c r="E141" s="243"/>
      <c r="F141" s="371"/>
      <c r="G141" s="453">
        <f>H141+J141</f>
        <v>19.423999999999999</v>
      </c>
      <c r="H141" s="242">
        <v>19.423999999999999</v>
      </c>
      <c r="I141" s="244"/>
      <c r="J141" s="245"/>
      <c r="K141" s="261"/>
      <c r="L141" s="244"/>
      <c r="M141" s="244"/>
      <c r="N141" s="297"/>
      <c r="O141" s="568"/>
      <c r="P141" s="244"/>
      <c r="Q141" s="244"/>
      <c r="R141" s="245"/>
      <c r="S141" s="307"/>
      <c r="T141" s="244"/>
      <c r="U141" s="244"/>
      <c r="V141" s="297"/>
      <c r="W141" s="307"/>
      <c r="X141" s="244"/>
      <c r="Y141" s="244"/>
      <c r="Z141" s="297"/>
    </row>
    <row r="142" spans="1:26" ht="12.75" customHeight="1" x14ac:dyDescent="0.2">
      <c r="A142" s="254">
        <v>133</v>
      </c>
      <c r="B142" s="361" t="s">
        <v>275</v>
      </c>
      <c r="C142" s="266">
        <f t="shared" ref="C142:E174" si="30">G142+K142+O142+S142</f>
        <v>22.123999999999999</v>
      </c>
      <c r="D142" s="242">
        <f t="shared" si="30"/>
        <v>22.123999999999999</v>
      </c>
      <c r="E142" s="217"/>
      <c r="F142" s="288"/>
      <c r="G142" s="453">
        <f t="shared" ref="G142:G158" si="31">H142+J142</f>
        <v>22.123999999999999</v>
      </c>
      <c r="H142" s="218">
        <v>22.123999999999999</v>
      </c>
      <c r="I142" s="218"/>
      <c r="J142" s="219"/>
      <c r="K142" s="261"/>
      <c r="L142" s="218"/>
      <c r="M142" s="218"/>
      <c r="N142" s="262"/>
      <c r="O142" s="226"/>
      <c r="P142" s="218"/>
      <c r="Q142" s="218"/>
      <c r="R142" s="219"/>
      <c r="S142" s="261"/>
      <c r="T142" s="218"/>
      <c r="U142" s="218"/>
      <c r="V142" s="262"/>
      <c r="W142" s="261"/>
      <c r="X142" s="218"/>
      <c r="Y142" s="218"/>
      <c r="Z142" s="262"/>
    </row>
    <row r="143" spans="1:26" ht="12.75" customHeight="1" x14ac:dyDescent="0.2">
      <c r="A143" s="254">
        <v>134</v>
      </c>
      <c r="B143" s="440" t="s">
        <v>219</v>
      </c>
      <c r="C143" s="266">
        <f t="shared" si="30"/>
        <v>9.3190000000000008</v>
      </c>
      <c r="D143" s="242">
        <f t="shared" si="30"/>
        <v>9.3190000000000008</v>
      </c>
      <c r="E143" s="217"/>
      <c r="F143" s="288"/>
      <c r="G143" s="453">
        <f t="shared" si="31"/>
        <v>9.3190000000000008</v>
      </c>
      <c r="H143" s="218">
        <v>9.3190000000000008</v>
      </c>
      <c r="I143" s="218"/>
      <c r="J143" s="219"/>
      <c r="K143" s="261"/>
      <c r="L143" s="218"/>
      <c r="M143" s="218"/>
      <c r="N143" s="262"/>
      <c r="O143" s="226"/>
      <c r="P143" s="218"/>
      <c r="Q143" s="218"/>
      <c r="R143" s="219"/>
      <c r="S143" s="261"/>
      <c r="T143" s="218"/>
      <c r="U143" s="218"/>
      <c r="V143" s="262"/>
      <c r="W143" s="261"/>
      <c r="X143" s="218"/>
      <c r="Y143" s="218"/>
      <c r="Z143" s="262"/>
    </row>
    <row r="144" spans="1:26" ht="12.75" customHeight="1" x14ac:dyDescent="0.2">
      <c r="A144" s="254">
        <v>135</v>
      </c>
      <c r="B144" s="352" t="s">
        <v>229</v>
      </c>
      <c r="C144" s="266">
        <f t="shared" si="30"/>
        <v>35</v>
      </c>
      <c r="D144" s="242">
        <f t="shared" si="30"/>
        <v>35</v>
      </c>
      <c r="E144" s="217"/>
      <c r="F144" s="288"/>
      <c r="G144" s="453">
        <f t="shared" si="31"/>
        <v>35</v>
      </c>
      <c r="H144" s="218">
        <v>35</v>
      </c>
      <c r="I144" s="218"/>
      <c r="J144" s="219"/>
      <c r="K144" s="261"/>
      <c r="L144" s="218"/>
      <c r="M144" s="218"/>
      <c r="N144" s="262"/>
      <c r="O144" s="226"/>
      <c r="P144" s="218"/>
      <c r="Q144" s="218"/>
      <c r="R144" s="219"/>
      <c r="S144" s="261"/>
      <c r="T144" s="218"/>
      <c r="U144" s="218"/>
      <c r="V144" s="262"/>
      <c r="W144" s="261"/>
      <c r="X144" s="218"/>
      <c r="Y144" s="218"/>
      <c r="Z144" s="262"/>
    </row>
    <row r="145" spans="1:26" ht="24.75" customHeight="1" x14ac:dyDescent="0.2">
      <c r="A145" s="254">
        <v>136</v>
      </c>
      <c r="B145" s="516" t="s">
        <v>230</v>
      </c>
      <c r="C145" s="266">
        <f t="shared" si="30"/>
        <v>3.069</v>
      </c>
      <c r="D145" s="242">
        <f t="shared" si="30"/>
        <v>3.069</v>
      </c>
      <c r="E145" s="217"/>
      <c r="F145" s="288"/>
      <c r="G145" s="453">
        <f t="shared" si="31"/>
        <v>3.069</v>
      </c>
      <c r="H145" s="218">
        <v>3.069</v>
      </c>
      <c r="I145" s="218"/>
      <c r="J145" s="219"/>
      <c r="K145" s="261"/>
      <c r="L145" s="218"/>
      <c r="M145" s="218"/>
      <c r="N145" s="262"/>
      <c r="O145" s="226"/>
      <c r="P145" s="218"/>
      <c r="Q145" s="218"/>
      <c r="R145" s="219"/>
      <c r="S145" s="261"/>
      <c r="T145" s="218"/>
      <c r="U145" s="218"/>
      <c r="V145" s="262"/>
      <c r="W145" s="261"/>
      <c r="X145" s="218"/>
      <c r="Y145" s="218"/>
      <c r="Z145" s="262"/>
    </row>
    <row r="146" spans="1:26" ht="25.5" customHeight="1" x14ac:dyDescent="0.2">
      <c r="A146" s="254">
        <v>137</v>
      </c>
      <c r="B146" s="347" t="s">
        <v>294</v>
      </c>
      <c r="C146" s="266">
        <f t="shared" si="30"/>
        <v>146.26500000000001</v>
      </c>
      <c r="D146" s="242">
        <f t="shared" si="30"/>
        <v>146.26500000000001</v>
      </c>
      <c r="E146" s="242">
        <f t="shared" si="30"/>
        <v>4.2389999999999999</v>
      </c>
      <c r="F146" s="288"/>
      <c r="G146" s="453">
        <f t="shared" si="31"/>
        <v>35.365000000000002</v>
      </c>
      <c r="H146" s="218">
        <v>35.365000000000002</v>
      </c>
      <c r="I146" s="218"/>
      <c r="J146" s="219"/>
      <c r="K146" s="261">
        <f>L146+N146</f>
        <v>110.9</v>
      </c>
      <c r="L146" s="218">
        <v>110.9</v>
      </c>
      <c r="M146" s="218">
        <v>4.2389999999999999</v>
      </c>
      <c r="N146" s="262"/>
      <c r="O146" s="226"/>
      <c r="P146" s="218"/>
      <c r="Q146" s="218"/>
      <c r="R146" s="219"/>
      <c r="S146" s="261"/>
      <c r="T146" s="218"/>
      <c r="U146" s="218"/>
      <c r="V146" s="262"/>
      <c r="W146" s="261"/>
      <c r="X146" s="218"/>
      <c r="Y146" s="218"/>
      <c r="Z146" s="262"/>
    </row>
    <row r="147" spans="1:26" ht="12.75" customHeight="1" x14ac:dyDescent="0.2">
      <c r="A147" s="254">
        <v>138</v>
      </c>
      <c r="B147" s="347" t="s">
        <v>272</v>
      </c>
      <c r="C147" s="266">
        <f t="shared" si="30"/>
        <v>1.105</v>
      </c>
      <c r="D147" s="242">
        <f t="shared" si="30"/>
        <v>1.105</v>
      </c>
      <c r="E147" s="217"/>
      <c r="F147" s="288"/>
      <c r="G147" s="453">
        <f t="shared" si="31"/>
        <v>1.105</v>
      </c>
      <c r="H147" s="218">
        <v>1.105</v>
      </c>
      <c r="I147" s="218"/>
      <c r="J147" s="219"/>
      <c r="K147" s="261"/>
      <c r="L147" s="218"/>
      <c r="M147" s="218"/>
      <c r="N147" s="262"/>
      <c r="O147" s="226"/>
      <c r="P147" s="218"/>
      <c r="Q147" s="218"/>
      <c r="R147" s="219"/>
      <c r="S147" s="261"/>
      <c r="T147" s="218"/>
      <c r="U147" s="218"/>
      <c r="V147" s="262"/>
      <c r="W147" s="261"/>
      <c r="X147" s="218"/>
      <c r="Y147" s="218"/>
      <c r="Z147" s="262"/>
    </row>
    <row r="148" spans="1:26" ht="12.75" customHeight="1" x14ac:dyDescent="0.2">
      <c r="A148" s="254">
        <v>139</v>
      </c>
      <c r="B148" s="447" t="s">
        <v>321</v>
      </c>
      <c r="C148" s="266">
        <f t="shared" si="30"/>
        <v>24</v>
      </c>
      <c r="D148" s="242"/>
      <c r="E148" s="242"/>
      <c r="F148" s="544">
        <f>J148+N148+R148+V148</f>
        <v>24</v>
      </c>
      <c r="G148" s="453">
        <f t="shared" si="31"/>
        <v>24</v>
      </c>
      <c r="H148" s="218"/>
      <c r="I148" s="218"/>
      <c r="J148" s="219">
        <v>24</v>
      </c>
      <c r="K148" s="261"/>
      <c r="L148" s="218"/>
      <c r="M148" s="218"/>
      <c r="N148" s="262"/>
      <c r="O148" s="226"/>
      <c r="P148" s="218"/>
      <c r="Q148" s="218"/>
      <c r="R148" s="219"/>
      <c r="S148" s="261"/>
      <c r="T148" s="218"/>
      <c r="U148" s="218"/>
      <c r="V148" s="262"/>
      <c r="W148" s="261"/>
      <c r="X148" s="218"/>
      <c r="Y148" s="218"/>
      <c r="Z148" s="262"/>
    </row>
    <row r="149" spans="1:26" ht="12.75" customHeight="1" x14ac:dyDescent="0.2">
      <c r="A149" s="254">
        <v>140</v>
      </c>
      <c r="B149" s="517" t="s">
        <v>322</v>
      </c>
      <c r="C149" s="266">
        <f t="shared" si="30"/>
        <v>100.111</v>
      </c>
      <c r="D149" s="242">
        <f t="shared" si="30"/>
        <v>100.111</v>
      </c>
      <c r="E149" s="217"/>
      <c r="F149" s="288"/>
      <c r="G149" s="453"/>
      <c r="H149" s="218"/>
      <c r="I149" s="218"/>
      <c r="J149" s="219"/>
      <c r="K149" s="261">
        <f t="shared" ref="K149:K156" si="32">L149+N149</f>
        <v>100.111</v>
      </c>
      <c r="L149" s="218">
        <v>100.111</v>
      </c>
      <c r="M149" s="218"/>
      <c r="N149" s="262"/>
      <c r="O149" s="226"/>
      <c r="P149" s="218"/>
      <c r="Q149" s="218"/>
      <c r="R149" s="219"/>
      <c r="S149" s="261"/>
      <c r="T149" s="218"/>
      <c r="U149" s="218"/>
      <c r="V149" s="262"/>
      <c r="W149" s="261"/>
      <c r="X149" s="218"/>
      <c r="Y149" s="218"/>
      <c r="Z149" s="262"/>
    </row>
    <row r="150" spans="1:26" ht="12.75" customHeight="1" x14ac:dyDescent="0.2">
      <c r="A150" s="254">
        <v>141</v>
      </c>
      <c r="B150" s="517" t="s">
        <v>323</v>
      </c>
      <c r="C150" s="266">
        <f t="shared" si="30"/>
        <v>41.521999999999998</v>
      </c>
      <c r="D150" s="212">
        <f t="shared" si="30"/>
        <v>41.521999999999998</v>
      </c>
      <c r="E150" s="217"/>
      <c r="F150" s="288"/>
      <c r="G150" s="453"/>
      <c r="H150" s="218"/>
      <c r="I150" s="218"/>
      <c r="J150" s="219"/>
      <c r="K150" s="261">
        <f t="shared" si="32"/>
        <v>41.521999999999998</v>
      </c>
      <c r="L150" s="218">
        <v>41.521999999999998</v>
      </c>
      <c r="M150" s="218"/>
      <c r="N150" s="262"/>
      <c r="O150" s="226"/>
      <c r="P150" s="218"/>
      <c r="Q150" s="218"/>
      <c r="R150" s="219"/>
      <c r="S150" s="261"/>
      <c r="T150" s="218"/>
      <c r="U150" s="218"/>
      <c r="V150" s="262"/>
      <c r="W150" s="261"/>
      <c r="X150" s="218"/>
      <c r="Y150" s="218"/>
      <c r="Z150" s="262"/>
    </row>
    <row r="151" spans="1:26" ht="12.75" customHeight="1" x14ac:dyDescent="0.2">
      <c r="A151" s="254">
        <v>142</v>
      </c>
      <c r="B151" s="517" t="s">
        <v>324</v>
      </c>
      <c r="C151" s="266">
        <f t="shared" si="30"/>
        <v>64.355000000000004</v>
      </c>
      <c r="D151" s="242">
        <f t="shared" si="30"/>
        <v>64.355000000000004</v>
      </c>
      <c r="E151" s="217"/>
      <c r="F151" s="288"/>
      <c r="G151" s="453"/>
      <c r="H151" s="218"/>
      <c r="I151" s="218"/>
      <c r="J151" s="219"/>
      <c r="K151" s="261">
        <f t="shared" si="32"/>
        <v>64.355000000000004</v>
      </c>
      <c r="L151" s="218">
        <v>64.355000000000004</v>
      </c>
      <c r="M151" s="218"/>
      <c r="N151" s="262"/>
      <c r="O151" s="226"/>
      <c r="P151" s="218"/>
      <c r="Q151" s="218"/>
      <c r="R151" s="219"/>
      <c r="S151" s="261"/>
      <c r="T151" s="218"/>
      <c r="U151" s="218"/>
      <c r="V151" s="262"/>
      <c r="W151" s="261"/>
      <c r="X151" s="218"/>
      <c r="Y151" s="218"/>
      <c r="Z151" s="262"/>
    </row>
    <row r="152" spans="1:26" ht="12.75" customHeight="1" x14ac:dyDescent="0.2">
      <c r="A152" s="254">
        <v>143</v>
      </c>
      <c r="B152" s="517" t="s">
        <v>325</v>
      </c>
      <c r="C152" s="266">
        <f t="shared" si="30"/>
        <v>84.682000000000002</v>
      </c>
      <c r="D152" s="242">
        <f t="shared" si="30"/>
        <v>84.682000000000002</v>
      </c>
      <c r="E152" s="217"/>
      <c r="F152" s="288"/>
      <c r="G152" s="453"/>
      <c r="H152" s="218"/>
      <c r="I152" s="218"/>
      <c r="J152" s="219"/>
      <c r="K152" s="261">
        <f t="shared" si="32"/>
        <v>84.682000000000002</v>
      </c>
      <c r="L152" s="218">
        <v>84.682000000000002</v>
      </c>
      <c r="M152" s="218"/>
      <c r="N152" s="262"/>
      <c r="O152" s="226"/>
      <c r="P152" s="218"/>
      <c r="Q152" s="218"/>
      <c r="R152" s="219"/>
      <c r="S152" s="261"/>
      <c r="T152" s="218"/>
      <c r="U152" s="218"/>
      <c r="V152" s="262"/>
      <c r="W152" s="261"/>
      <c r="X152" s="218"/>
      <c r="Y152" s="218"/>
      <c r="Z152" s="262"/>
    </row>
    <row r="153" spans="1:26" ht="12.75" customHeight="1" x14ac:dyDescent="0.2">
      <c r="A153" s="254">
        <v>144</v>
      </c>
      <c r="B153" s="517" t="s">
        <v>326</v>
      </c>
      <c r="C153" s="266">
        <f t="shared" si="30"/>
        <v>70.225999999999999</v>
      </c>
      <c r="D153" s="242">
        <f t="shared" si="30"/>
        <v>70.225999999999999</v>
      </c>
      <c r="E153" s="217"/>
      <c r="F153" s="288"/>
      <c r="G153" s="453"/>
      <c r="H153" s="218"/>
      <c r="I153" s="218"/>
      <c r="J153" s="219"/>
      <c r="K153" s="261">
        <f t="shared" si="32"/>
        <v>70.225999999999999</v>
      </c>
      <c r="L153" s="218">
        <v>70.225999999999999</v>
      </c>
      <c r="M153" s="218"/>
      <c r="N153" s="262"/>
      <c r="O153" s="226"/>
      <c r="P153" s="218"/>
      <c r="Q153" s="218"/>
      <c r="R153" s="219"/>
      <c r="S153" s="261"/>
      <c r="T153" s="218"/>
      <c r="U153" s="218"/>
      <c r="V153" s="262"/>
      <c r="W153" s="261"/>
      <c r="X153" s="218"/>
      <c r="Y153" s="218"/>
      <c r="Z153" s="262"/>
    </row>
    <row r="154" spans="1:26" ht="12.75" customHeight="1" x14ac:dyDescent="0.2">
      <c r="A154" s="254">
        <v>145</v>
      </c>
      <c r="B154" s="517" t="s">
        <v>327</v>
      </c>
      <c r="C154" s="266">
        <f t="shared" si="30"/>
        <v>5.468</v>
      </c>
      <c r="D154" s="242">
        <f t="shared" si="30"/>
        <v>5.468</v>
      </c>
      <c r="E154" s="217"/>
      <c r="F154" s="288"/>
      <c r="G154" s="453"/>
      <c r="H154" s="218"/>
      <c r="I154" s="218"/>
      <c r="J154" s="219"/>
      <c r="K154" s="261">
        <f t="shared" si="32"/>
        <v>5.468</v>
      </c>
      <c r="L154" s="218">
        <v>5.468</v>
      </c>
      <c r="M154" s="218"/>
      <c r="N154" s="262"/>
      <c r="O154" s="226"/>
      <c r="P154" s="218"/>
      <c r="Q154" s="218"/>
      <c r="R154" s="219"/>
      <c r="S154" s="261"/>
      <c r="T154" s="218"/>
      <c r="U154" s="218"/>
      <c r="V154" s="262"/>
      <c r="W154" s="261"/>
      <c r="X154" s="218"/>
      <c r="Y154" s="218"/>
      <c r="Z154" s="262"/>
    </row>
    <row r="155" spans="1:26" ht="12.75" customHeight="1" x14ac:dyDescent="0.2">
      <c r="A155" s="254">
        <v>146</v>
      </c>
      <c r="B155" s="517" t="s">
        <v>328</v>
      </c>
      <c r="C155" s="266">
        <f t="shared" si="30"/>
        <v>50.402999999999999</v>
      </c>
      <c r="D155" s="242">
        <f t="shared" si="30"/>
        <v>50.402999999999999</v>
      </c>
      <c r="E155" s="217"/>
      <c r="F155" s="288"/>
      <c r="G155" s="453"/>
      <c r="H155" s="218"/>
      <c r="I155" s="218"/>
      <c r="J155" s="219"/>
      <c r="K155" s="261">
        <f t="shared" si="32"/>
        <v>50.402999999999999</v>
      </c>
      <c r="L155" s="218">
        <v>50.402999999999999</v>
      </c>
      <c r="M155" s="218"/>
      <c r="N155" s="262"/>
      <c r="O155" s="226"/>
      <c r="P155" s="218"/>
      <c r="Q155" s="218"/>
      <c r="R155" s="219"/>
      <c r="S155" s="261"/>
      <c r="T155" s="218"/>
      <c r="U155" s="218"/>
      <c r="V155" s="262"/>
      <c r="W155" s="261"/>
      <c r="X155" s="218"/>
      <c r="Y155" s="218"/>
      <c r="Z155" s="262"/>
    </row>
    <row r="156" spans="1:26" ht="12.75" customHeight="1" x14ac:dyDescent="0.2">
      <c r="A156" s="254">
        <v>147</v>
      </c>
      <c r="B156" s="517" t="s">
        <v>329</v>
      </c>
      <c r="C156" s="266">
        <f t="shared" si="30"/>
        <v>4.8000000000000001E-2</v>
      </c>
      <c r="D156" s="242">
        <f t="shared" si="30"/>
        <v>4.8000000000000001E-2</v>
      </c>
      <c r="E156" s="217"/>
      <c r="F156" s="288"/>
      <c r="G156" s="453"/>
      <c r="H156" s="218"/>
      <c r="I156" s="218"/>
      <c r="J156" s="219"/>
      <c r="K156" s="261">
        <f t="shared" si="32"/>
        <v>4.8000000000000001E-2</v>
      </c>
      <c r="L156" s="218">
        <v>4.8000000000000001E-2</v>
      </c>
      <c r="M156" s="218"/>
      <c r="N156" s="262"/>
      <c r="O156" s="226"/>
      <c r="P156" s="218"/>
      <c r="Q156" s="218"/>
      <c r="R156" s="219"/>
      <c r="S156" s="261"/>
      <c r="T156" s="218"/>
      <c r="U156" s="218"/>
      <c r="V156" s="262"/>
      <c r="W156" s="261"/>
      <c r="X156" s="218"/>
      <c r="Y156" s="218"/>
      <c r="Z156" s="262"/>
    </row>
    <row r="157" spans="1:26" x14ac:dyDescent="0.2">
      <c r="A157" s="254">
        <v>148</v>
      </c>
      <c r="B157" s="450" t="s">
        <v>27</v>
      </c>
      <c r="C157" s="264">
        <f t="shared" ref="C157:E158" si="33">G157+K157+O157+S157+W157</f>
        <v>1514.3140000000001</v>
      </c>
      <c r="D157" s="220">
        <f t="shared" si="33"/>
        <v>1514.3140000000001</v>
      </c>
      <c r="E157" s="220">
        <f t="shared" si="33"/>
        <v>1291.174</v>
      </c>
      <c r="F157" s="287"/>
      <c r="G157" s="531">
        <f t="shared" si="31"/>
        <v>851.67899999999997</v>
      </c>
      <c r="H157" s="217">
        <v>851.67899999999997</v>
      </c>
      <c r="I157" s="217">
        <v>721.67200000000003</v>
      </c>
      <c r="J157" s="225"/>
      <c r="K157" s="264">
        <f t="shared" ref="K157:K168" si="34">L157+N157</f>
        <v>434.09899999999999</v>
      </c>
      <c r="L157" s="217">
        <v>434.09899999999999</v>
      </c>
      <c r="M157" s="217">
        <v>388.00700000000001</v>
      </c>
      <c r="N157" s="262"/>
      <c r="O157" s="226"/>
      <c r="P157" s="218"/>
      <c r="Q157" s="218"/>
      <c r="R157" s="219"/>
      <c r="S157" s="264">
        <f>T157+V157</f>
        <v>84.941000000000003</v>
      </c>
      <c r="T157" s="217">
        <v>84.941000000000003</v>
      </c>
      <c r="U157" s="217">
        <v>70.167000000000002</v>
      </c>
      <c r="V157" s="287"/>
      <c r="W157" s="264">
        <f>X157+Z157</f>
        <v>143.595</v>
      </c>
      <c r="X157" s="217">
        <v>143.595</v>
      </c>
      <c r="Y157" s="217">
        <v>111.328</v>
      </c>
      <c r="Z157" s="287"/>
    </row>
    <row r="158" spans="1:26" x14ac:dyDescent="0.2">
      <c r="A158" s="254">
        <v>149</v>
      </c>
      <c r="B158" s="448" t="s">
        <v>274</v>
      </c>
      <c r="C158" s="264">
        <f t="shared" si="33"/>
        <v>923.58600000000001</v>
      </c>
      <c r="D158" s="220">
        <f t="shared" si="33"/>
        <v>921.08600000000001</v>
      </c>
      <c r="E158" s="220">
        <f t="shared" si="33"/>
        <v>684.72300000000007</v>
      </c>
      <c r="F158" s="285">
        <f>J158+N158+R158+V158+Z158</f>
        <v>2.5</v>
      </c>
      <c r="G158" s="188">
        <f t="shared" si="31"/>
        <v>639.86099999999999</v>
      </c>
      <c r="H158" s="190">
        <v>639.86099999999999</v>
      </c>
      <c r="I158" s="190">
        <v>586.49800000000005</v>
      </c>
      <c r="J158" s="11"/>
      <c r="K158" s="182">
        <f t="shared" si="34"/>
        <v>224.34700000000001</v>
      </c>
      <c r="L158" s="13">
        <v>221.84700000000001</v>
      </c>
      <c r="M158" s="190">
        <v>67.561000000000007</v>
      </c>
      <c r="N158" s="8">
        <v>2.5</v>
      </c>
      <c r="O158" s="320"/>
      <c r="P158" s="180"/>
      <c r="Q158" s="180"/>
      <c r="R158" s="579"/>
      <c r="S158" s="264">
        <f>T158+V158</f>
        <v>27.196999999999999</v>
      </c>
      <c r="T158" s="190">
        <v>27.196999999999999</v>
      </c>
      <c r="U158" s="190"/>
      <c r="V158" s="8"/>
      <c r="W158" s="264">
        <f>X158+Z158</f>
        <v>32.180999999999997</v>
      </c>
      <c r="X158" s="190">
        <v>32.180999999999997</v>
      </c>
      <c r="Y158" s="190">
        <v>30.664000000000001</v>
      </c>
      <c r="Z158" s="8"/>
    </row>
    <row r="159" spans="1:26" x14ac:dyDescent="0.2">
      <c r="A159" s="254">
        <v>150</v>
      </c>
      <c r="B159" s="324" t="s">
        <v>7</v>
      </c>
      <c r="C159" s="264">
        <f t="shared" si="30"/>
        <v>17.600000000000001</v>
      </c>
      <c r="D159" s="217">
        <f t="shared" si="30"/>
        <v>17.600000000000001</v>
      </c>
      <c r="E159" s="217"/>
      <c r="F159" s="287"/>
      <c r="G159" s="220"/>
      <c r="H159" s="215"/>
      <c r="I159" s="215"/>
      <c r="J159" s="228"/>
      <c r="K159" s="264">
        <f t="shared" si="34"/>
        <v>17.600000000000001</v>
      </c>
      <c r="L159" s="217">
        <v>17.600000000000001</v>
      </c>
      <c r="M159" s="217"/>
      <c r="N159" s="288"/>
      <c r="O159" s="226"/>
      <c r="P159" s="218"/>
      <c r="Q159" s="218"/>
      <c r="R159" s="219"/>
      <c r="S159" s="261"/>
      <c r="T159" s="218"/>
      <c r="U159" s="218"/>
      <c r="V159" s="262"/>
      <c r="W159" s="261"/>
      <c r="X159" s="218"/>
      <c r="Y159" s="218"/>
      <c r="Z159" s="262"/>
    </row>
    <row r="160" spans="1:26" x14ac:dyDescent="0.2">
      <c r="A160" s="254">
        <v>151</v>
      </c>
      <c r="B160" s="324" t="s">
        <v>8</v>
      </c>
      <c r="C160" s="264">
        <f t="shared" si="30"/>
        <v>10.88</v>
      </c>
      <c r="D160" s="217">
        <f t="shared" si="30"/>
        <v>10.88</v>
      </c>
      <c r="E160" s="217"/>
      <c r="F160" s="287"/>
      <c r="G160" s="220"/>
      <c r="H160" s="215"/>
      <c r="I160" s="215"/>
      <c r="J160" s="228"/>
      <c r="K160" s="264">
        <f t="shared" si="34"/>
        <v>10.88</v>
      </c>
      <c r="L160" s="217">
        <v>10.88</v>
      </c>
      <c r="M160" s="217"/>
      <c r="N160" s="288"/>
      <c r="O160" s="226"/>
      <c r="P160" s="218"/>
      <c r="Q160" s="218"/>
      <c r="R160" s="219"/>
      <c r="S160" s="261"/>
      <c r="T160" s="218"/>
      <c r="U160" s="218"/>
      <c r="V160" s="262"/>
      <c r="W160" s="261"/>
      <c r="X160" s="218"/>
      <c r="Y160" s="218"/>
      <c r="Z160" s="262"/>
    </row>
    <row r="161" spans="1:26" x14ac:dyDescent="0.2">
      <c r="A161" s="254">
        <v>152</v>
      </c>
      <c r="B161" s="324" t="s">
        <v>9</v>
      </c>
      <c r="C161" s="264">
        <f t="shared" si="30"/>
        <v>12.8</v>
      </c>
      <c r="D161" s="217">
        <f t="shared" si="30"/>
        <v>12.8</v>
      </c>
      <c r="E161" s="217"/>
      <c r="F161" s="287"/>
      <c r="G161" s="220"/>
      <c r="H161" s="215"/>
      <c r="I161" s="215"/>
      <c r="J161" s="228"/>
      <c r="K161" s="264">
        <f t="shared" si="34"/>
        <v>12.8</v>
      </c>
      <c r="L161" s="217">
        <v>12.8</v>
      </c>
      <c r="M161" s="217"/>
      <c r="N161" s="288"/>
      <c r="O161" s="226"/>
      <c r="P161" s="218"/>
      <c r="Q161" s="218"/>
      <c r="R161" s="219"/>
      <c r="S161" s="261"/>
      <c r="T161" s="218"/>
      <c r="U161" s="218"/>
      <c r="V161" s="262"/>
      <c r="W161" s="261"/>
      <c r="X161" s="218"/>
      <c r="Y161" s="218"/>
      <c r="Z161" s="262"/>
    </row>
    <row r="162" spans="1:26" x14ac:dyDescent="0.2">
      <c r="A162" s="254">
        <v>153</v>
      </c>
      <c r="B162" s="324" t="s">
        <v>10</v>
      </c>
      <c r="C162" s="264">
        <f t="shared" si="30"/>
        <v>2.88</v>
      </c>
      <c r="D162" s="217">
        <f t="shared" si="30"/>
        <v>2.88</v>
      </c>
      <c r="E162" s="217"/>
      <c r="F162" s="287"/>
      <c r="G162" s="220"/>
      <c r="H162" s="215"/>
      <c r="I162" s="215"/>
      <c r="J162" s="228"/>
      <c r="K162" s="264">
        <f t="shared" si="34"/>
        <v>2.88</v>
      </c>
      <c r="L162" s="217">
        <v>2.88</v>
      </c>
      <c r="M162" s="217"/>
      <c r="N162" s="288"/>
      <c r="O162" s="226"/>
      <c r="P162" s="218"/>
      <c r="Q162" s="218"/>
      <c r="R162" s="219"/>
      <c r="S162" s="261"/>
      <c r="T162" s="218"/>
      <c r="U162" s="218"/>
      <c r="V162" s="262"/>
      <c r="W162" s="261"/>
      <c r="X162" s="218"/>
      <c r="Y162" s="218"/>
      <c r="Z162" s="262"/>
    </row>
    <row r="163" spans="1:26" x14ac:dyDescent="0.2">
      <c r="A163" s="254">
        <v>154</v>
      </c>
      <c r="B163" s="324" t="s">
        <v>11</v>
      </c>
      <c r="C163" s="264">
        <f t="shared" si="30"/>
        <v>5.44</v>
      </c>
      <c r="D163" s="217">
        <f t="shared" si="30"/>
        <v>5.44</v>
      </c>
      <c r="E163" s="217"/>
      <c r="F163" s="287"/>
      <c r="G163" s="220"/>
      <c r="H163" s="215"/>
      <c r="I163" s="215"/>
      <c r="J163" s="228"/>
      <c r="K163" s="264">
        <f t="shared" si="34"/>
        <v>5.44</v>
      </c>
      <c r="L163" s="217">
        <v>5.44</v>
      </c>
      <c r="M163" s="217"/>
      <c r="N163" s="288"/>
      <c r="O163" s="226"/>
      <c r="P163" s="218"/>
      <c r="Q163" s="218"/>
      <c r="R163" s="219"/>
      <c r="S163" s="261"/>
      <c r="T163" s="218"/>
      <c r="U163" s="218"/>
      <c r="V163" s="262"/>
      <c r="W163" s="261"/>
      <c r="X163" s="218"/>
      <c r="Y163" s="218"/>
      <c r="Z163" s="262"/>
    </row>
    <row r="164" spans="1:26" x14ac:dyDescent="0.2">
      <c r="A164" s="254">
        <v>155</v>
      </c>
      <c r="B164" s="324" t="s">
        <v>12</v>
      </c>
      <c r="C164" s="264">
        <f t="shared" si="30"/>
        <v>23.352</v>
      </c>
      <c r="D164" s="217">
        <f t="shared" si="30"/>
        <v>23.352</v>
      </c>
      <c r="E164" s="217"/>
      <c r="F164" s="287"/>
      <c r="G164" s="220"/>
      <c r="H164" s="215"/>
      <c r="I164" s="215"/>
      <c r="J164" s="228"/>
      <c r="K164" s="264">
        <f t="shared" si="34"/>
        <v>23.352</v>
      </c>
      <c r="L164" s="217">
        <v>23.352</v>
      </c>
      <c r="M164" s="217"/>
      <c r="N164" s="288"/>
      <c r="O164" s="226"/>
      <c r="P164" s="218"/>
      <c r="Q164" s="218"/>
      <c r="R164" s="219"/>
      <c r="S164" s="261"/>
      <c r="T164" s="218"/>
      <c r="U164" s="218"/>
      <c r="V164" s="262"/>
      <c r="W164" s="261"/>
      <c r="X164" s="218"/>
      <c r="Y164" s="218"/>
      <c r="Z164" s="262"/>
    </row>
    <row r="165" spans="1:26" x14ac:dyDescent="0.2">
      <c r="A165" s="254">
        <v>156</v>
      </c>
      <c r="B165" s="324" t="s">
        <v>13</v>
      </c>
      <c r="C165" s="264">
        <f t="shared" si="30"/>
        <v>15.36</v>
      </c>
      <c r="D165" s="217">
        <f t="shared" si="30"/>
        <v>15.36</v>
      </c>
      <c r="E165" s="217"/>
      <c r="F165" s="287"/>
      <c r="G165" s="220"/>
      <c r="H165" s="215"/>
      <c r="I165" s="215"/>
      <c r="J165" s="228"/>
      <c r="K165" s="264">
        <f t="shared" si="34"/>
        <v>15.36</v>
      </c>
      <c r="L165" s="217">
        <v>15.36</v>
      </c>
      <c r="M165" s="217"/>
      <c r="N165" s="288"/>
      <c r="O165" s="226"/>
      <c r="P165" s="218"/>
      <c r="Q165" s="218"/>
      <c r="R165" s="219"/>
      <c r="S165" s="261"/>
      <c r="T165" s="218"/>
      <c r="U165" s="218"/>
      <c r="V165" s="262"/>
      <c r="W165" s="261"/>
      <c r="X165" s="218"/>
      <c r="Y165" s="218"/>
      <c r="Z165" s="262"/>
    </row>
    <row r="166" spans="1:26" x14ac:dyDescent="0.2">
      <c r="A166" s="254">
        <v>157</v>
      </c>
      <c r="B166" s="324" t="s">
        <v>14</v>
      </c>
      <c r="C166" s="264">
        <f t="shared" si="30"/>
        <v>7.36</v>
      </c>
      <c r="D166" s="217">
        <f t="shared" si="30"/>
        <v>7.36</v>
      </c>
      <c r="E166" s="217"/>
      <c r="F166" s="287"/>
      <c r="G166" s="220"/>
      <c r="H166" s="215"/>
      <c r="I166" s="215"/>
      <c r="J166" s="228"/>
      <c r="K166" s="264">
        <f t="shared" si="34"/>
        <v>7.36</v>
      </c>
      <c r="L166" s="217">
        <v>7.36</v>
      </c>
      <c r="M166" s="217"/>
      <c r="N166" s="288"/>
      <c r="O166" s="226"/>
      <c r="P166" s="218"/>
      <c r="Q166" s="218"/>
      <c r="R166" s="219"/>
      <c r="S166" s="261"/>
      <c r="T166" s="218"/>
      <c r="U166" s="218"/>
      <c r="V166" s="262"/>
      <c r="W166" s="261"/>
      <c r="X166" s="218"/>
      <c r="Y166" s="218"/>
      <c r="Z166" s="262"/>
    </row>
    <row r="167" spans="1:26" x14ac:dyDescent="0.2">
      <c r="A167" s="254">
        <v>158</v>
      </c>
      <c r="B167" s="324" t="s">
        <v>28</v>
      </c>
      <c r="C167" s="264">
        <f t="shared" si="30"/>
        <v>32.551000000000002</v>
      </c>
      <c r="D167" s="217">
        <f t="shared" si="30"/>
        <v>32.551000000000002</v>
      </c>
      <c r="E167" s="217"/>
      <c r="F167" s="287"/>
      <c r="G167" s="220">
        <f>H167+J167</f>
        <v>1.2709999999999999</v>
      </c>
      <c r="H167" s="217">
        <v>1.2709999999999999</v>
      </c>
      <c r="I167" s="215"/>
      <c r="J167" s="228"/>
      <c r="K167" s="264">
        <f t="shared" si="34"/>
        <v>31.28</v>
      </c>
      <c r="L167" s="217">
        <v>31.28</v>
      </c>
      <c r="M167" s="217"/>
      <c r="N167" s="288"/>
      <c r="O167" s="226"/>
      <c r="P167" s="218"/>
      <c r="Q167" s="218"/>
      <c r="R167" s="219"/>
      <c r="S167" s="261"/>
      <c r="T167" s="218"/>
      <c r="U167" s="218"/>
      <c r="V167" s="262"/>
      <c r="W167" s="261"/>
      <c r="X167" s="218"/>
      <c r="Y167" s="218"/>
      <c r="Z167" s="262"/>
    </row>
    <row r="168" spans="1:26" x14ac:dyDescent="0.2">
      <c r="A168" s="254">
        <v>159</v>
      </c>
      <c r="B168" s="324" t="s">
        <v>15</v>
      </c>
      <c r="C168" s="264">
        <f t="shared" si="30"/>
        <v>83.95</v>
      </c>
      <c r="D168" s="217">
        <f t="shared" si="30"/>
        <v>83.95</v>
      </c>
      <c r="E168" s="217"/>
      <c r="F168" s="287"/>
      <c r="G168" s="220"/>
      <c r="H168" s="215"/>
      <c r="I168" s="215"/>
      <c r="J168" s="228"/>
      <c r="K168" s="264">
        <f t="shared" si="34"/>
        <v>83.95</v>
      </c>
      <c r="L168" s="217">
        <v>83.95</v>
      </c>
      <c r="M168" s="217"/>
      <c r="N168" s="288"/>
      <c r="O168" s="226"/>
      <c r="P168" s="218"/>
      <c r="Q168" s="218"/>
      <c r="R168" s="219"/>
      <c r="S168" s="261"/>
      <c r="T168" s="218"/>
      <c r="U168" s="218"/>
      <c r="V168" s="262"/>
      <c r="W168" s="261"/>
      <c r="X168" s="218"/>
      <c r="Y168" s="218"/>
      <c r="Z168" s="262"/>
    </row>
    <row r="169" spans="1:26" x14ac:dyDescent="0.2">
      <c r="A169" s="254">
        <v>160</v>
      </c>
      <c r="B169" s="324" t="s">
        <v>245</v>
      </c>
      <c r="C169" s="264">
        <f t="shared" si="30"/>
        <v>48.907000000000004</v>
      </c>
      <c r="D169" s="217">
        <f t="shared" si="30"/>
        <v>48.907000000000004</v>
      </c>
      <c r="E169" s="217"/>
      <c r="F169" s="287"/>
      <c r="G169" s="223">
        <f>G170+G171+G172</f>
        <v>48.907000000000004</v>
      </c>
      <c r="H169" s="222">
        <f>H170+H171+H172</f>
        <v>48.907000000000004</v>
      </c>
      <c r="I169" s="226"/>
      <c r="J169" s="227"/>
      <c r="K169" s="286"/>
      <c r="L169" s="218"/>
      <c r="M169" s="218"/>
      <c r="N169" s="284"/>
      <c r="O169" s="227"/>
      <c r="P169" s="218"/>
      <c r="Q169" s="218"/>
      <c r="R169" s="227"/>
      <c r="S169" s="286"/>
      <c r="T169" s="218"/>
      <c r="U169" s="218"/>
      <c r="V169" s="284"/>
      <c r="W169" s="286"/>
      <c r="X169" s="218"/>
      <c r="Y169" s="218"/>
      <c r="Z169" s="284"/>
    </row>
    <row r="170" spans="1:26" x14ac:dyDescent="0.2">
      <c r="A170" s="254">
        <v>161</v>
      </c>
      <c r="B170" s="323" t="s">
        <v>70</v>
      </c>
      <c r="C170" s="266">
        <f t="shared" si="30"/>
        <v>37.130000000000003</v>
      </c>
      <c r="D170" s="218">
        <f t="shared" si="30"/>
        <v>37.130000000000003</v>
      </c>
      <c r="E170" s="218"/>
      <c r="F170" s="262"/>
      <c r="G170" s="227">
        <f>H170+J170</f>
        <v>37.130000000000003</v>
      </c>
      <c r="H170" s="237">
        <v>37.130000000000003</v>
      </c>
      <c r="I170" s="218"/>
      <c r="J170" s="227"/>
      <c r="K170" s="286"/>
      <c r="L170" s="218"/>
      <c r="M170" s="218"/>
      <c r="N170" s="284"/>
      <c r="O170" s="227"/>
      <c r="P170" s="218"/>
      <c r="Q170" s="218"/>
      <c r="R170" s="227"/>
      <c r="S170" s="286"/>
      <c r="T170" s="218"/>
      <c r="U170" s="218"/>
      <c r="V170" s="284"/>
      <c r="W170" s="286"/>
      <c r="X170" s="218"/>
      <c r="Y170" s="218"/>
      <c r="Z170" s="284"/>
    </row>
    <row r="171" spans="1:26" x14ac:dyDescent="0.2">
      <c r="A171" s="254">
        <v>162</v>
      </c>
      <c r="B171" s="323" t="s">
        <v>72</v>
      </c>
      <c r="C171" s="266">
        <f t="shared" si="30"/>
        <v>3.3000000000000002E-2</v>
      </c>
      <c r="D171" s="218">
        <f t="shared" si="30"/>
        <v>3.3000000000000002E-2</v>
      </c>
      <c r="E171" s="218"/>
      <c r="F171" s="262"/>
      <c r="G171" s="227">
        <f>H171+J171</f>
        <v>3.3000000000000002E-2</v>
      </c>
      <c r="H171" s="218">
        <v>3.3000000000000002E-2</v>
      </c>
      <c r="I171" s="218"/>
      <c r="J171" s="227"/>
      <c r="K171" s="286"/>
      <c r="L171" s="240"/>
      <c r="M171" s="240"/>
      <c r="N171" s="284"/>
      <c r="O171" s="227"/>
      <c r="P171" s="218"/>
      <c r="Q171" s="218"/>
      <c r="R171" s="227"/>
      <c r="S171" s="286"/>
      <c r="T171" s="240"/>
      <c r="U171" s="240"/>
      <c r="V171" s="284"/>
      <c r="W171" s="286"/>
      <c r="X171" s="240"/>
      <c r="Y171" s="240"/>
      <c r="Z171" s="284"/>
    </row>
    <row r="172" spans="1:26" ht="14.25" customHeight="1" x14ac:dyDescent="0.2">
      <c r="A172" s="254">
        <v>163</v>
      </c>
      <c r="B172" s="518" t="s">
        <v>231</v>
      </c>
      <c r="C172" s="266">
        <f t="shared" si="30"/>
        <v>11.744</v>
      </c>
      <c r="D172" s="218">
        <f t="shared" si="30"/>
        <v>11.744</v>
      </c>
      <c r="E172" s="218"/>
      <c r="F172" s="262"/>
      <c r="G172" s="227">
        <f>H172+J172</f>
        <v>11.744</v>
      </c>
      <c r="H172" s="218">
        <v>11.744</v>
      </c>
      <c r="I172" s="218"/>
      <c r="J172" s="227"/>
      <c r="K172" s="286"/>
      <c r="L172" s="246"/>
      <c r="M172" s="246"/>
      <c r="N172" s="284"/>
      <c r="O172" s="227"/>
      <c r="P172" s="218"/>
      <c r="Q172" s="218"/>
      <c r="R172" s="227"/>
      <c r="S172" s="286"/>
      <c r="T172" s="246"/>
      <c r="U172" s="246"/>
      <c r="V172" s="284"/>
      <c r="W172" s="286"/>
      <c r="X172" s="246"/>
      <c r="Y172" s="246"/>
      <c r="Z172" s="284"/>
    </row>
    <row r="173" spans="1:26" ht="14.25" customHeight="1" x14ac:dyDescent="0.2">
      <c r="A173" s="254">
        <v>164</v>
      </c>
      <c r="B173" s="451" t="s">
        <v>248</v>
      </c>
      <c r="C173" s="264">
        <f t="shared" si="30"/>
        <v>145.666</v>
      </c>
      <c r="D173" s="217">
        <f t="shared" si="30"/>
        <v>144.86699999999999</v>
      </c>
      <c r="E173" s="217">
        <f>I173+M173+Q173+U173</f>
        <v>133.34399999999999</v>
      </c>
      <c r="F173" s="217">
        <f>J173+N173+R173+V173</f>
        <v>0.79900000000000004</v>
      </c>
      <c r="G173" s="223"/>
      <c r="H173" s="217"/>
      <c r="I173" s="217"/>
      <c r="J173" s="223"/>
      <c r="K173" s="263">
        <f>K174</f>
        <v>145.666</v>
      </c>
      <c r="L173" s="222">
        <f>L174</f>
        <v>144.86699999999999</v>
      </c>
      <c r="M173" s="222">
        <f>M174</f>
        <v>133.34399999999999</v>
      </c>
      <c r="N173" s="571">
        <f>N174</f>
        <v>0.79900000000000004</v>
      </c>
      <c r="O173" s="227"/>
      <c r="P173" s="218"/>
      <c r="Q173" s="218"/>
      <c r="R173" s="227"/>
      <c r="S173" s="286"/>
      <c r="T173" s="246"/>
      <c r="U173" s="246"/>
      <c r="V173" s="284"/>
      <c r="W173" s="286"/>
      <c r="X173" s="246"/>
      <c r="Y173" s="246"/>
      <c r="Z173" s="284"/>
    </row>
    <row r="174" spans="1:26" ht="14.25" customHeight="1" x14ac:dyDescent="0.2">
      <c r="A174" s="254">
        <v>165</v>
      </c>
      <c r="B174" s="353" t="s">
        <v>226</v>
      </c>
      <c r="C174" s="266">
        <f t="shared" si="30"/>
        <v>145.666</v>
      </c>
      <c r="D174" s="218">
        <f t="shared" si="30"/>
        <v>144.86699999999999</v>
      </c>
      <c r="E174" s="218">
        <f>I174+M174+Q174+U174</f>
        <v>133.34399999999999</v>
      </c>
      <c r="F174" s="262">
        <f>J174+N174+R174+V174</f>
        <v>0.79900000000000004</v>
      </c>
      <c r="G174" s="227"/>
      <c r="H174" s="218"/>
      <c r="I174" s="218"/>
      <c r="J174" s="227"/>
      <c r="K174" s="572">
        <f>L174+N174</f>
        <v>145.666</v>
      </c>
      <c r="L174" s="246">
        <v>144.86699999999999</v>
      </c>
      <c r="M174" s="246">
        <v>133.34399999999999</v>
      </c>
      <c r="N174" s="284">
        <v>0.79900000000000004</v>
      </c>
      <c r="O174" s="227"/>
      <c r="P174" s="218"/>
      <c r="Q174" s="218"/>
      <c r="R174" s="227"/>
      <c r="S174" s="286"/>
      <c r="T174" s="246"/>
      <c r="U174" s="246"/>
      <c r="V174" s="284"/>
      <c r="W174" s="286"/>
      <c r="X174" s="246"/>
      <c r="Y174" s="246"/>
      <c r="Z174" s="284"/>
    </row>
    <row r="175" spans="1:26" ht="13.5" thickBot="1" x14ac:dyDescent="0.25">
      <c r="A175" s="254">
        <v>166</v>
      </c>
      <c r="B175" s="324" t="s">
        <v>6</v>
      </c>
      <c r="C175" s="264">
        <f>G175+K175+O175+S175+W175</f>
        <v>628.92000000000007</v>
      </c>
      <c r="D175" s="220">
        <f>H175+L175+P175+T175+X175</f>
        <v>626.48800000000006</v>
      </c>
      <c r="E175" s="220">
        <f>I175+M175+Q175+U175+Y175</f>
        <v>377.14600000000002</v>
      </c>
      <c r="F175" s="285">
        <f>J175+N175+R175+V175+Z175</f>
        <v>2.4319999999999999</v>
      </c>
      <c r="G175" s="223">
        <f>H175+J175</f>
        <v>26.116999999999997</v>
      </c>
      <c r="H175" s="217">
        <v>23.684999999999999</v>
      </c>
      <c r="I175" s="217">
        <v>16.946000000000002</v>
      </c>
      <c r="J175" s="225">
        <v>2.4319999999999999</v>
      </c>
      <c r="K175" s="263">
        <f>L175+N175</f>
        <v>262.60000000000002</v>
      </c>
      <c r="L175" s="190">
        <v>262.60000000000002</v>
      </c>
      <c r="M175" s="190">
        <v>168.3</v>
      </c>
      <c r="N175" s="262"/>
      <c r="O175" s="226"/>
      <c r="P175" s="218"/>
      <c r="Q175" s="218"/>
      <c r="R175" s="219"/>
      <c r="S175" s="264">
        <f>T175+V175</f>
        <v>310.59899999999999</v>
      </c>
      <c r="T175" s="190">
        <v>310.59899999999999</v>
      </c>
      <c r="U175" s="190">
        <v>191.9</v>
      </c>
      <c r="V175" s="262"/>
      <c r="W175" s="264">
        <f>X175+Z175</f>
        <v>29.603999999999999</v>
      </c>
      <c r="X175" s="190">
        <v>29.603999999999999</v>
      </c>
      <c r="Y175" s="190"/>
      <c r="Z175" s="262"/>
    </row>
    <row r="176" spans="1:26" ht="33.75" customHeight="1" thickBot="1" x14ac:dyDescent="0.3">
      <c r="A176" s="275">
        <v>167</v>
      </c>
      <c r="B176" s="519" t="s">
        <v>255</v>
      </c>
      <c r="C176" s="203">
        <f t="shared" ref="C176:J176" si="35">C177+C190+SUM(C194:C203)</f>
        <v>4965.9069999999992</v>
      </c>
      <c r="D176" s="204">
        <f t="shared" si="35"/>
        <v>2944.6819999999998</v>
      </c>
      <c r="E176" s="204">
        <f t="shared" si="35"/>
        <v>489.81099999999998</v>
      </c>
      <c r="F176" s="545">
        <f t="shared" si="35"/>
        <v>2021.2249999999999</v>
      </c>
      <c r="G176" s="281">
        <f t="shared" si="35"/>
        <v>2784.732</v>
      </c>
      <c r="H176" s="204">
        <f t="shared" si="35"/>
        <v>2159.172</v>
      </c>
      <c r="I176" s="204">
        <f t="shared" si="35"/>
        <v>489.81099999999998</v>
      </c>
      <c r="J176" s="555">
        <f t="shared" si="35"/>
        <v>625.56000000000006</v>
      </c>
      <c r="K176" s="203">
        <f>K177</f>
        <v>2174.9110000000001</v>
      </c>
      <c r="L176" s="204">
        <f>L177</f>
        <v>780.29600000000005</v>
      </c>
      <c r="M176" s="281"/>
      <c r="N176" s="206">
        <f>N177</f>
        <v>1394.6149999999998</v>
      </c>
      <c r="O176" s="201"/>
      <c r="P176" s="202"/>
      <c r="Q176" s="202"/>
      <c r="R176" s="201"/>
      <c r="S176" s="302">
        <f>S177+S190+SUM(S194:S203)</f>
        <v>6.2639999999999993</v>
      </c>
      <c r="T176" s="202">
        <f>T177+T190+SUM(T194:T203)</f>
        <v>5.2139999999999995</v>
      </c>
      <c r="U176" s="202"/>
      <c r="V176" s="292">
        <f>V177+V190+SUM(V194:V203)</f>
        <v>1.05</v>
      </c>
      <c r="W176" s="302"/>
      <c r="X176" s="202"/>
      <c r="Y176" s="202"/>
      <c r="Z176" s="292"/>
    </row>
    <row r="177" spans="1:26" x14ac:dyDescent="0.2">
      <c r="A177" s="251">
        <v>168</v>
      </c>
      <c r="B177" s="359" t="s">
        <v>248</v>
      </c>
      <c r="C177" s="358">
        <f>G177+K177+O177+S177</f>
        <v>3838.7950000000001</v>
      </c>
      <c r="D177" s="365">
        <f>H177+L177+P177+T177</f>
        <v>1887.383</v>
      </c>
      <c r="E177" s="365"/>
      <c r="F177" s="366">
        <f>J177+N177+R177+V177</f>
        <v>1951.4119999999998</v>
      </c>
      <c r="G177" s="532">
        <f>SUM(G178:G189)</f>
        <v>1663.884</v>
      </c>
      <c r="H177" s="441">
        <f>SUM(H178:H189)</f>
        <v>1107.087</v>
      </c>
      <c r="I177" s="441"/>
      <c r="J177" s="560">
        <f>SUM(J178:J189)</f>
        <v>556.79700000000003</v>
      </c>
      <c r="K177" s="573">
        <f>SUM(K178:K189)</f>
        <v>2174.9110000000001</v>
      </c>
      <c r="L177" s="354">
        <f>SUM(L178:L189)</f>
        <v>780.29600000000005</v>
      </c>
      <c r="M177" s="354"/>
      <c r="N177" s="574">
        <f>SUM(N178:N189)</f>
        <v>1394.6149999999998</v>
      </c>
      <c r="O177" s="569"/>
      <c r="P177" s="253"/>
      <c r="Q177" s="253"/>
      <c r="R177" s="569"/>
      <c r="S177" s="301"/>
      <c r="T177" s="237"/>
      <c r="U177" s="237"/>
      <c r="V177" s="295"/>
      <c r="W177" s="301"/>
      <c r="X177" s="237"/>
      <c r="Y177" s="237"/>
      <c r="Z177" s="295"/>
    </row>
    <row r="178" spans="1:26" x14ac:dyDescent="0.2">
      <c r="A178" s="254">
        <v>169</v>
      </c>
      <c r="B178" s="360" t="s">
        <v>74</v>
      </c>
      <c r="C178" s="357">
        <f t="shared" ref="C178:F219" si="36">G178+K178+O178+S178</f>
        <v>471.06299999999999</v>
      </c>
      <c r="D178" s="255">
        <f t="shared" si="36"/>
        <v>386.06299999999999</v>
      </c>
      <c r="E178" s="255"/>
      <c r="F178" s="367">
        <f>J178+N178+R178+V178</f>
        <v>85</v>
      </c>
      <c r="G178" s="226">
        <f t="shared" ref="G178:G187" si="37">H178+J178</f>
        <v>471.06299999999999</v>
      </c>
      <c r="H178" s="239">
        <v>386.06299999999999</v>
      </c>
      <c r="I178" s="239"/>
      <c r="J178" s="228">
        <v>85</v>
      </c>
      <c r="K178" s="298"/>
      <c r="L178" s="237"/>
      <c r="M178" s="237"/>
      <c r="N178" s="262"/>
      <c r="O178" s="226"/>
      <c r="P178" s="218"/>
      <c r="Q178" s="218"/>
      <c r="R178" s="219"/>
      <c r="S178" s="261"/>
      <c r="T178" s="218"/>
      <c r="U178" s="218"/>
      <c r="V178" s="262"/>
      <c r="W178" s="261"/>
      <c r="X178" s="218"/>
      <c r="Y178" s="218"/>
      <c r="Z178" s="262"/>
    </row>
    <row r="179" spans="1:26" ht="12.75" customHeight="1" x14ac:dyDescent="0.2">
      <c r="A179" s="254">
        <v>170</v>
      </c>
      <c r="B179" s="352" t="s">
        <v>295</v>
      </c>
      <c r="C179" s="437">
        <f t="shared" si="36"/>
        <v>22.542999999999999</v>
      </c>
      <c r="D179" s="191"/>
      <c r="E179" s="191"/>
      <c r="F179" s="536">
        <f>J179+N179+R179+V179</f>
        <v>22.542999999999999</v>
      </c>
      <c r="G179" s="226"/>
      <c r="H179" s="180"/>
      <c r="I179" s="180"/>
      <c r="J179" s="186"/>
      <c r="K179" s="20">
        <f>L179+N179</f>
        <v>22.542999999999999</v>
      </c>
      <c r="L179" s="191"/>
      <c r="M179" s="191"/>
      <c r="N179" s="187">
        <v>22.542999999999999</v>
      </c>
      <c r="O179" s="226"/>
      <c r="P179" s="218"/>
      <c r="Q179" s="218"/>
      <c r="R179" s="219"/>
      <c r="S179" s="261"/>
      <c r="T179" s="218"/>
      <c r="U179" s="218"/>
      <c r="V179" s="262"/>
      <c r="W179" s="261"/>
      <c r="X179" s="218"/>
      <c r="Y179" s="218"/>
      <c r="Z179" s="262"/>
    </row>
    <row r="180" spans="1:26" x14ac:dyDescent="0.2">
      <c r="A180" s="254">
        <v>171</v>
      </c>
      <c r="B180" s="352" t="s">
        <v>273</v>
      </c>
      <c r="C180" s="437">
        <f t="shared" si="36"/>
        <v>19.638000000000002</v>
      </c>
      <c r="D180" s="191"/>
      <c r="E180" s="191"/>
      <c r="F180" s="536">
        <f>J180+N180+R180+V180</f>
        <v>19.638000000000002</v>
      </c>
      <c r="G180" s="227">
        <f t="shared" si="37"/>
        <v>19.638000000000002</v>
      </c>
      <c r="H180" s="255"/>
      <c r="I180" s="255"/>
      <c r="J180" s="561">
        <v>19.638000000000002</v>
      </c>
      <c r="K180" s="298"/>
      <c r="L180" s="246"/>
      <c r="M180" s="260"/>
      <c r="N180" s="262"/>
      <c r="O180" s="226"/>
      <c r="P180" s="218"/>
      <c r="Q180" s="218"/>
      <c r="R180" s="219"/>
      <c r="S180" s="261"/>
      <c r="T180" s="218"/>
      <c r="U180" s="218"/>
      <c r="V180" s="262"/>
      <c r="W180" s="261"/>
      <c r="X180" s="218"/>
      <c r="Y180" s="218"/>
      <c r="Z180" s="262"/>
    </row>
    <row r="181" spans="1:26" x14ac:dyDescent="0.2">
      <c r="A181" s="254">
        <v>172</v>
      </c>
      <c r="B181" s="353" t="s">
        <v>220</v>
      </c>
      <c r="C181" s="438">
        <f t="shared" si="36"/>
        <v>60.353999999999999</v>
      </c>
      <c r="D181" s="338">
        <f>H181+L181+P181+T181</f>
        <v>47.978999999999999</v>
      </c>
      <c r="E181" s="338"/>
      <c r="F181" s="546">
        <f>J181+N181+R181+V181</f>
        <v>12.375</v>
      </c>
      <c r="G181" s="226">
        <f t="shared" si="37"/>
        <v>60.353999999999999</v>
      </c>
      <c r="H181" s="237">
        <v>47.978999999999999</v>
      </c>
      <c r="I181" s="218"/>
      <c r="J181" s="219">
        <v>12.375</v>
      </c>
      <c r="K181" s="286"/>
      <c r="L181" s="246"/>
      <c r="M181" s="226"/>
      <c r="N181" s="262"/>
      <c r="O181" s="226"/>
      <c r="P181" s="218"/>
      <c r="Q181" s="218"/>
      <c r="R181" s="219"/>
      <c r="S181" s="261"/>
      <c r="T181" s="218"/>
      <c r="U181" s="218"/>
      <c r="V181" s="262"/>
      <c r="W181" s="261"/>
      <c r="X181" s="218"/>
      <c r="Y181" s="218"/>
      <c r="Z181" s="262"/>
    </row>
    <row r="182" spans="1:26" x14ac:dyDescent="0.2">
      <c r="A182" s="254">
        <v>173</v>
      </c>
      <c r="B182" s="323" t="s">
        <v>75</v>
      </c>
      <c r="C182" s="439">
        <f t="shared" si="36"/>
        <v>379.32499999999999</v>
      </c>
      <c r="D182" s="246">
        <f t="shared" si="36"/>
        <v>379.32499999999999</v>
      </c>
      <c r="E182" s="246"/>
      <c r="F182" s="284"/>
      <c r="G182" s="226">
        <f t="shared" si="37"/>
        <v>379.32499999999999</v>
      </c>
      <c r="H182" s="218">
        <v>379.32499999999999</v>
      </c>
      <c r="I182" s="226"/>
      <c r="J182" s="227"/>
      <c r="K182" s="286"/>
      <c r="L182" s="237"/>
      <c r="M182" s="226"/>
      <c r="N182" s="284"/>
      <c r="O182" s="227"/>
      <c r="P182" s="218"/>
      <c r="Q182" s="226"/>
      <c r="R182" s="227"/>
      <c r="S182" s="286"/>
      <c r="T182" s="218"/>
      <c r="U182" s="226"/>
      <c r="V182" s="284"/>
      <c r="W182" s="286"/>
      <c r="X182" s="218"/>
      <c r="Y182" s="226"/>
      <c r="Z182" s="284"/>
    </row>
    <row r="183" spans="1:26" x14ac:dyDescent="0.2">
      <c r="A183" s="254">
        <v>174</v>
      </c>
      <c r="B183" s="323" t="s">
        <v>227</v>
      </c>
      <c r="C183" s="439">
        <f t="shared" si="36"/>
        <v>41.506</v>
      </c>
      <c r="D183" s="246">
        <f t="shared" si="36"/>
        <v>41.506</v>
      </c>
      <c r="E183" s="246"/>
      <c r="F183" s="284"/>
      <c r="G183" s="227">
        <f t="shared" si="37"/>
        <v>41.506</v>
      </c>
      <c r="H183" s="218">
        <v>41.506</v>
      </c>
      <c r="I183" s="226"/>
      <c r="J183" s="227"/>
      <c r="K183" s="286"/>
      <c r="L183" s="218"/>
      <c r="M183" s="226"/>
      <c r="N183" s="284"/>
      <c r="O183" s="227"/>
      <c r="P183" s="218"/>
      <c r="Q183" s="226"/>
      <c r="R183" s="227"/>
      <c r="S183" s="286"/>
      <c r="T183" s="218"/>
      <c r="U183" s="226"/>
      <c r="V183" s="284"/>
      <c r="W183" s="286"/>
      <c r="X183" s="218"/>
      <c r="Y183" s="226"/>
      <c r="Z183" s="284"/>
    </row>
    <row r="184" spans="1:26" x14ac:dyDescent="0.2">
      <c r="A184" s="254">
        <v>175</v>
      </c>
      <c r="B184" s="323" t="s">
        <v>331</v>
      </c>
      <c r="C184" s="439">
        <f t="shared" si="36"/>
        <v>1896.644</v>
      </c>
      <c r="D184" s="255">
        <f>H184+L184+P184+T184</f>
        <v>780.29600000000005</v>
      </c>
      <c r="E184" s="255"/>
      <c r="F184" s="547">
        <f t="shared" ref="F184:F189" si="38">J184+N184+R184+V184</f>
        <v>1116.348</v>
      </c>
      <c r="G184" s="227"/>
      <c r="H184" s="218"/>
      <c r="I184" s="226"/>
      <c r="J184" s="227"/>
      <c r="K184" s="20">
        <f>L184+N184</f>
        <v>1896.644</v>
      </c>
      <c r="L184" s="218">
        <v>780.29600000000005</v>
      </c>
      <c r="M184" s="226"/>
      <c r="N184" s="284">
        <v>1116.348</v>
      </c>
      <c r="O184" s="227"/>
      <c r="P184" s="218"/>
      <c r="Q184" s="226"/>
      <c r="R184" s="227"/>
      <c r="S184" s="286"/>
      <c r="T184" s="218"/>
      <c r="U184" s="226"/>
      <c r="V184" s="284"/>
      <c r="W184" s="286"/>
      <c r="X184" s="218"/>
      <c r="Y184" s="226"/>
      <c r="Z184" s="284"/>
    </row>
    <row r="185" spans="1:26" x14ac:dyDescent="0.2">
      <c r="A185" s="254">
        <v>176</v>
      </c>
      <c r="B185" s="323" t="s">
        <v>332</v>
      </c>
      <c r="C185" s="439">
        <f t="shared" si="36"/>
        <v>148.40600000000001</v>
      </c>
      <c r="D185" s="255"/>
      <c r="E185" s="255"/>
      <c r="F185" s="547">
        <f t="shared" si="38"/>
        <v>148.40600000000001</v>
      </c>
      <c r="G185" s="227">
        <f t="shared" si="37"/>
        <v>148.40600000000001</v>
      </c>
      <c r="H185" s="218"/>
      <c r="I185" s="226"/>
      <c r="J185" s="227">
        <v>148.40600000000001</v>
      </c>
      <c r="K185" s="20"/>
      <c r="L185" s="218"/>
      <c r="M185" s="226"/>
      <c r="N185" s="284"/>
      <c r="O185" s="227"/>
      <c r="P185" s="218"/>
      <c r="Q185" s="226"/>
      <c r="R185" s="227"/>
      <c r="S185" s="286"/>
      <c r="T185" s="218"/>
      <c r="U185" s="226"/>
      <c r="V185" s="284"/>
      <c r="W185" s="286"/>
      <c r="X185" s="218"/>
      <c r="Y185" s="226"/>
      <c r="Z185" s="284"/>
    </row>
    <row r="186" spans="1:26" x14ac:dyDescent="0.2">
      <c r="A186" s="254">
        <v>177</v>
      </c>
      <c r="B186" s="323" t="s">
        <v>333</v>
      </c>
      <c r="C186" s="439">
        <f t="shared" si="36"/>
        <v>145.00899999999999</v>
      </c>
      <c r="D186" s="255"/>
      <c r="E186" s="255"/>
      <c r="F186" s="547">
        <f t="shared" si="38"/>
        <v>145.00899999999999</v>
      </c>
      <c r="G186" s="227"/>
      <c r="H186" s="218"/>
      <c r="I186" s="226"/>
      <c r="J186" s="227"/>
      <c r="K186" s="137">
        <f>L186+N186</f>
        <v>145.00899999999999</v>
      </c>
      <c r="L186" s="218"/>
      <c r="M186" s="226"/>
      <c r="N186" s="284">
        <v>145.00899999999999</v>
      </c>
      <c r="O186" s="227"/>
      <c r="P186" s="218"/>
      <c r="Q186" s="226"/>
      <c r="R186" s="227"/>
      <c r="S186" s="286"/>
      <c r="T186" s="218"/>
      <c r="U186" s="226"/>
      <c r="V186" s="284"/>
      <c r="W186" s="286"/>
      <c r="X186" s="218"/>
      <c r="Y186" s="226"/>
      <c r="Z186" s="284"/>
    </row>
    <row r="187" spans="1:26" x14ac:dyDescent="0.2">
      <c r="A187" s="254">
        <v>178</v>
      </c>
      <c r="B187" s="323" t="s">
        <v>335</v>
      </c>
      <c r="C187" s="439">
        <f t="shared" si="36"/>
        <v>543.59199999999998</v>
      </c>
      <c r="D187" s="428">
        <f>H187+L187+P187+T187</f>
        <v>252.214</v>
      </c>
      <c r="E187" s="255"/>
      <c r="F187" s="547">
        <f t="shared" si="38"/>
        <v>291.37799999999999</v>
      </c>
      <c r="G187" s="227">
        <f t="shared" si="37"/>
        <v>543.59199999999998</v>
      </c>
      <c r="H187" s="218">
        <v>252.214</v>
      </c>
      <c r="I187" s="226"/>
      <c r="J187" s="227">
        <v>291.37799999999999</v>
      </c>
      <c r="K187" s="137"/>
      <c r="L187" s="218"/>
      <c r="M187" s="226"/>
      <c r="N187" s="284"/>
      <c r="O187" s="227"/>
      <c r="P187" s="218"/>
      <c r="Q187" s="226"/>
      <c r="R187" s="227"/>
      <c r="S187" s="286"/>
      <c r="T187" s="218"/>
      <c r="U187" s="226"/>
      <c r="V187" s="284"/>
      <c r="W187" s="286"/>
      <c r="X187" s="218"/>
      <c r="Y187" s="226"/>
      <c r="Z187" s="284"/>
    </row>
    <row r="188" spans="1:26" x14ac:dyDescent="0.2">
      <c r="A188" s="254">
        <v>179</v>
      </c>
      <c r="B188" s="323" t="s">
        <v>336</v>
      </c>
      <c r="C188" s="439">
        <f t="shared" si="36"/>
        <v>10.715</v>
      </c>
      <c r="D188" s="255"/>
      <c r="E188" s="255"/>
      <c r="F188" s="547">
        <f t="shared" si="38"/>
        <v>10.715</v>
      </c>
      <c r="G188" s="227"/>
      <c r="H188" s="218"/>
      <c r="I188" s="226"/>
      <c r="J188" s="227"/>
      <c r="K188" s="137">
        <f>L188+N188</f>
        <v>10.715</v>
      </c>
      <c r="L188" s="218"/>
      <c r="M188" s="226"/>
      <c r="N188" s="284">
        <v>10.715</v>
      </c>
      <c r="O188" s="227"/>
      <c r="P188" s="218"/>
      <c r="Q188" s="226"/>
      <c r="R188" s="227"/>
      <c r="S188" s="286"/>
      <c r="T188" s="218"/>
      <c r="U188" s="226"/>
      <c r="V188" s="284"/>
      <c r="W188" s="286"/>
      <c r="X188" s="218"/>
      <c r="Y188" s="226"/>
      <c r="Z188" s="284"/>
    </row>
    <row r="189" spans="1:26" ht="26.25" customHeight="1" x14ac:dyDescent="0.2">
      <c r="A189" s="254">
        <v>180</v>
      </c>
      <c r="B189" s="440" t="s">
        <v>334</v>
      </c>
      <c r="C189" s="439">
        <f t="shared" si="36"/>
        <v>100</v>
      </c>
      <c r="D189" s="255"/>
      <c r="E189" s="255"/>
      <c r="F189" s="547">
        <f t="shared" si="38"/>
        <v>100</v>
      </c>
      <c r="G189" s="227"/>
      <c r="H189" s="218"/>
      <c r="I189" s="226"/>
      <c r="J189" s="227"/>
      <c r="K189" s="137">
        <f>L189+N189</f>
        <v>100</v>
      </c>
      <c r="L189" s="218"/>
      <c r="M189" s="226"/>
      <c r="N189" s="284">
        <v>100</v>
      </c>
      <c r="O189" s="227"/>
      <c r="P189" s="218"/>
      <c r="Q189" s="226"/>
      <c r="R189" s="227"/>
      <c r="S189" s="286"/>
      <c r="T189" s="218"/>
      <c r="U189" s="226"/>
      <c r="V189" s="284"/>
      <c r="W189" s="286"/>
      <c r="X189" s="218"/>
      <c r="Y189" s="226"/>
      <c r="Z189" s="284"/>
    </row>
    <row r="190" spans="1:26" x14ac:dyDescent="0.2">
      <c r="A190" s="254">
        <v>181</v>
      </c>
      <c r="B190" s="324" t="s">
        <v>289</v>
      </c>
      <c r="C190" s="264">
        <f t="shared" si="36"/>
        <v>54.152999999999999</v>
      </c>
      <c r="D190" s="210">
        <f>H190</f>
        <v>54.152999999999999</v>
      </c>
      <c r="E190" s="210"/>
      <c r="F190" s="287"/>
      <c r="G190" s="223">
        <f>G191+G192+G193</f>
        <v>54.152999999999999</v>
      </c>
      <c r="H190" s="217">
        <f>H191+H192+H193</f>
        <v>54.152999999999999</v>
      </c>
      <c r="I190" s="218"/>
      <c r="J190" s="227"/>
      <c r="K190" s="286"/>
      <c r="L190" s="218"/>
      <c r="M190" s="218"/>
      <c r="N190" s="284"/>
      <c r="O190" s="227"/>
      <c r="P190" s="218"/>
      <c r="Q190" s="218"/>
      <c r="R190" s="227"/>
      <c r="S190" s="286"/>
      <c r="T190" s="218"/>
      <c r="U190" s="218"/>
      <c r="V190" s="284"/>
      <c r="W190" s="286"/>
      <c r="X190" s="218"/>
      <c r="Y190" s="218"/>
      <c r="Z190" s="284"/>
    </row>
    <row r="191" spans="1:26" ht="24.75" customHeight="1" x14ac:dyDescent="0.2">
      <c r="A191" s="254">
        <v>182</v>
      </c>
      <c r="B191" s="361" t="s">
        <v>243</v>
      </c>
      <c r="C191" s="20">
        <f t="shared" si="36"/>
        <v>33</v>
      </c>
      <c r="D191" s="34">
        <f t="shared" si="36"/>
        <v>33</v>
      </c>
      <c r="E191" s="23"/>
      <c r="F191" s="32"/>
      <c r="G191" s="18">
        <f>H191+J191</f>
        <v>33</v>
      </c>
      <c r="H191" s="23">
        <v>33</v>
      </c>
      <c r="I191" s="218"/>
      <c r="J191" s="227"/>
      <c r="K191" s="286"/>
      <c r="L191" s="218"/>
      <c r="M191" s="218"/>
      <c r="N191" s="284"/>
      <c r="O191" s="227"/>
      <c r="P191" s="218"/>
      <c r="Q191" s="218"/>
      <c r="R191" s="227"/>
      <c r="S191" s="286"/>
      <c r="T191" s="218"/>
      <c r="U191" s="218"/>
      <c r="V191" s="284"/>
      <c r="W191" s="286"/>
      <c r="X191" s="218"/>
      <c r="Y191" s="218"/>
      <c r="Z191" s="284"/>
    </row>
    <row r="192" spans="1:26" ht="27.75" customHeight="1" x14ac:dyDescent="0.2">
      <c r="A192" s="254">
        <v>183</v>
      </c>
      <c r="B192" s="362" t="s">
        <v>276</v>
      </c>
      <c r="C192" s="266">
        <f t="shared" si="36"/>
        <v>6.1529999999999996</v>
      </c>
      <c r="D192" s="218">
        <f t="shared" si="36"/>
        <v>6.1529999999999996</v>
      </c>
      <c r="E192" s="218"/>
      <c r="F192" s="262"/>
      <c r="G192" s="227">
        <f t="shared" ref="G192:G203" si="39">H192+J192</f>
        <v>6.1529999999999996</v>
      </c>
      <c r="H192" s="218">
        <v>6.1529999999999996</v>
      </c>
      <c r="I192" s="218"/>
      <c r="J192" s="227"/>
      <c r="K192" s="286"/>
      <c r="L192" s="218"/>
      <c r="M192" s="218"/>
      <c r="N192" s="284"/>
      <c r="O192" s="227"/>
      <c r="P192" s="218"/>
      <c r="Q192" s="218"/>
      <c r="R192" s="227"/>
      <c r="S192" s="286"/>
      <c r="T192" s="218"/>
      <c r="U192" s="218"/>
      <c r="V192" s="284"/>
      <c r="W192" s="286"/>
      <c r="X192" s="218"/>
      <c r="Y192" s="218"/>
      <c r="Z192" s="284"/>
    </row>
    <row r="193" spans="1:26" ht="14.25" customHeight="1" x14ac:dyDescent="0.2">
      <c r="A193" s="254">
        <v>184</v>
      </c>
      <c r="B193" s="363" t="s">
        <v>239</v>
      </c>
      <c r="C193" s="266">
        <f t="shared" si="36"/>
        <v>15</v>
      </c>
      <c r="D193" s="218">
        <f t="shared" si="36"/>
        <v>15</v>
      </c>
      <c r="E193" s="218"/>
      <c r="F193" s="262"/>
      <c r="G193" s="227">
        <f t="shared" si="39"/>
        <v>15</v>
      </c>
      <c r="H193" s="218">
        <v>15</v>
      </c>
      <c r="I193" s="218"/>
      <c r="J193" s="227"/>
      <c r="K193" s="286"/>
      <c r="L193" s="218"/>
      <c r="M193" s="218"/>
      <c r="N193" s="284"/>
      <c r="O193" s="227"/>
      <c r="P193" s="218"/>
      <c r="Q193" s="218"/>
      <c r="R193" s="227"/>
      <c r="S193" s="286"/>
      <c r="T193" s="218"/>
      <c r="U193" s="218"/>
      <c r="V193" s="284"/>
      <c r="W193" s="286"/>
      <c r="X193" s="218"/>
      <c r="Y193" s="218"/>
      <c r="Z193" s="284"/>
    </row>
    <row r="194" spans="1:26" x14ac:dyDescent="0.2">
      <c r="A194" s="254">
        <v>185</v>
      </c>
      <c r="B194" s="324" t="s">
        <v>7</v>
      </c>
      <c r="C194" s="264">
        <f t="shared" si="36"/>
        <v>77.087999999999994</v>
      </c>
      <c r="D194" s="217">
        <f t="shared" si="36"/>
        <v>72.875</v>
      </c>
      <c r="E194" s="217">
        <f t="shared" si="36"/>
        <v>47.374000000000002</v>
      </c>
      <c r="F194" s="287">
        <f t="shared" si="36"/>
        <v>4.2130000000000001</v>
      </c>
      <c r="G194" s="220">
        <f t="shared" si="39"/>
        <v>76.587999999999994</v>
      </c>
      <c r="H194" s="217">
        <v>72.375</v>
      </c>
      <c r="I194" s="217">
        <v>47.374000000000002</v>
      </c>
      <c r="J194" s="225">
        <v>4.2130000000000001</v>
      </c>
      <c r="K194" s="264"/>
      <c r="L194" s="218"/>
      <c r="M194" s="218"/>
      <c r="N194" s="262"/>
      <c r="O194" s="226"/>
      <c r="P194" s="218"/>
      <c r="Q194" s="218"/>
      <c r="R194" s="219"/>
      <c r="S194" s="264">
        <f>T194+V194</f>
        <v>0.5</v>
      </c>
      <c r="T194" s="217">
        <v>0.5</v>
      </c>
      <c r="U194" s="217"/>
      <c r="V194" s="287"/>
      <c r="W194" s="264"/>
      <c r="X194" s="217"/>
      <c r="Y194" s="217"/>
      <c r="Z194" s="287"/>
    </row>
    <row r="195" spans="1:26" x14ac:dyDescent="0.2">
      <c r="A195" s="254">
        <v>186</v>
      </c>
      <c r="B195" s="324" t="s">
        <v>8</v>
      </c>
      <c r="C195" s="264">
        <f t="shared" si="36"/>
        <v>57.289000000000001</v>
      </c>
      <c r="D195" s="217">
        <f t="shared" si="36"/>
        <v>48.789000000000001</v>
      </c>
      <c r="E195" s="217">
        <f t="shared" si="36"/>
        <v>31.372</v>
      </c>
      <c r="F195" s="287">
        <f t="shared" si="36"/>
        <v>8.5</v>
      </c>
      <c r="G195" s="220">
        <f t="shared" si="39"/>
        <v>57.289000000000001</v>
      </c>
      <c r="H195" s="217">
        <v>48.789000000000001</v>
      </c>
      <c r="I195" s="217">
        <v>31.372</v>
      </c>
      <c r="J195" s="225">
        <v>8.5</v>
      </c>
      <c r="K195" s="264"/>
      <c r="L195" s="218"/>
      <c r="M195" s="218"/>
      <c r="N195" s="262"/>
      <c r="O195" s="226"/>
      <c r="P195" s="218"/>
      <c r="Q195" s="218"/>
      <c r="R195" s="219"/>
      <c r="S195" s="264"/>
      <c r="T195" s="217"/>
      <c r="U195" s="217"/>
      <c r="V195" s="287"/>
      <c r="W195" s="264"/>
      <c r="X195" s="217"/>
      <c r="Y195" s="217"/>
      <c r="Z195" s="287"/>
    </row>
    <row r="196" spans="1:26" x14ac:dyDescent="0.2">
      <c r="A196" s="254">
        <v>187</v>
      </c>
      <c r="B196" s="324" t="s">
        <v>9</v>
      </c>
      <c r="C196" s="264">
        <f t="shared" si="36"/>
        <v>104.887</v>
      </c>
      <c r="D196" s="217">
        <f t="shared" si="36"/>
        <v>103.837</v>
      </c>
      <c r="E196" s="217">
        <f t="shared" si="36"/>
        <v>71.305000000000007</v>
      </c>
      <c r="F196" s="287">
        <f t="shared" si="36"/>
        <v>1.05</v>
      </c>
      <c r="G196" s="220">
        <f t="shared" si="39"/>
        <v>99.274000000000001</v>
      </c>
      <c r="H196" s="217">
        <v>99.274000000000001</v>
      </c>
      <c r="I196" s="217">
        <v>71.305000000000007</v>
      </c>
      <c r="J196" s="225"/>
      <c r="K196" s="264"/>
      <c r="L196" s="218"/>
      <c r="M196" s="218"/>
      <c r="N196" s="262"/>
      <c r="O196" s="226"/>
      <c r="P196" s="218"/>
      <c r="Q196" s="218"/>
      <c r="R196" s="219"/>
      <c r="S196" s="264">
        <f>T196+V196</f>
        <v>5.6129999999999995</v>
      </c>
      <c r="T196" s="217">
        <v>4.5629999999999997</v>
      </c>
      <c r="U196" s="217"/>
      <c r="V196" s="287">
        <v>1.05</v>
      </c>
      <c r="W196" s="264"/>
      <c r="X196" s="217"/>
      <c r="Y196" s="217"/>
      <c r="Z196" s="287"/>
    </row>
    <row r="197" spans="1:26" x14ac:dyDescent="0.2">
      <c r="A197" s="254">
        <v>188</v>
      </c>
      <c r="B197" s="324" t="s">
        <v>10</v>
      </c>
      <c r="C197" s="264">
        <f t="shared" si="36"/>
        <v>35.423999999999999</v>
      </c>
      <c r="D197" s="217">
        <f t="shared" si="36"/>
        <v>31.974</v>
      </c>
      <c r="E197" s="217">
        <f t="shared" si="36"/>
        <v>26.062999999999999</v>
      </c>
      <c r="F197" s="287">
        <f t="shared" si="36"/>
        <v>3.45</v>
      </c>
      <c r="G197" s="220">
        <f t="shared" si="39"/>
        <v>35.423999999999999</v>
      </c>
      <c r="H197" s="217">
        <v>31.974</v>
      </c>
      <c r="I197" s="217">
        <v>26.062999999999999</v>
      </c>
      <c r="J197" s="225">
        <v>3.45</v>
      </c>
      <c r="K197" s="264"/>
      <c r="L197" s="218"/>
      <c r="M197" s="218"/>
      <c r="N197" s="262"/>
      <c r="O197" s="226"/>
      <c r="P197" s="218"/>
      <c r="Q197" s="218"/>
      <c r="R197" s="219"/>
      <c r="S197" s="264"/>
      <c r="T197" s="217"/>
      <c r="U197" s="217"/>
      <c r="V197" s="287"/>
      <c r="W197" s="264"/>
      <c r="X197" s="217"/>
      <c r="Y197" s="217"/>
      <c r="Z197" s="287"/>
    </row>
    <row r="198" spans="1:26" x14ac:dyDescent="0.2">
      <c r="A198" s="254">
        <v>189</v>
      </c>
      <c r="B198" s="324" t="s">
        <v>11</v>
      </c>
      <c r="C198" s="264">
        <f t="shared" si="36"/>
        <v>68.481999999999999</v>
      </c>
      <c r="D198" s="217">
        <f t="shared" si="36"/>
        <v>64.981999999999999</v>
      </c>
      <c r="E198" s="217">
        <f t="shared" si="36"/>
        <v>42.37</v>
      </c>
      <c r="F198" s="287">
        <f t="shared" si="36"/>
        <v>3.5</v>
      </c>
      <c r="G198" s="220">
        <f t="shared" si="39"/>
        <v>68.481999999999999</v>
      </c>
      <c r="H198" s="217">
        <v>64.981999999999999</v>
      </c>
      <c r="I198" s="217">
        <v>42.37</v>
      </c>
      <c r="J198" s="225">
        <v>3.5</v>
      </c>
      <c r="K198" s="264"/>
      <c r="L198" s="218"/>
      <c r="M198" s="218"/>
      <c r="N198" s="262"/>
      <c r="O198" s="226"/>
      <c r="P198" s="218"/>
      <c r="Q198" s="218"/>
      <c r="R198" s="219"/>
      <c r="S198" s="264"/>
      <c r="T198" s="217"/>
      <c r="U198" s="217"/>
      <c r="V198" s="287"/>
      <c r="W198" s="264"/>
      <c r="X198" s="217"/>
      <c r="Y198" s="217"/>
      <c r="Z198" s="287"/>
    </row>
    <row r="199" spans="1:26" x14ac:dyDescent="0.2">
      <c r="A199" s="254">
        <v>190</v>
      </c>
      <c r="B199" s="324" t="s">
        <v>12</v>
      </c>
      <c r="C199" s="264">
        <f t="shared" si="36"/>
        <v>146.93</v>
      </c>
      <c r="D199" s="217">
        <f t="shared" si="36"/>
        <v>146.93</v>
      </c>
      <c r="E199" s="217">
        <f t="shared" si="36"/>
        <v>110.881</v>
      </c>
      <c r="F199" s="287"/>
      <c r="G199" s="220">
        <f t="shared" si="39"/>
        <v>146.93</v>
      </c>
      <c r="H199" s="217">
        <v>146.93</v>
      </c>
      <c r="I199" s="217">
        <v>110.881</v>
      </c>
      <c r="J199" s="225"/>
      <c r="K199" s="264"/>
      <c r="L199" s="218"/>
      <c r="M199" s="218"/>
      <c r="N199" s="262"/>
      <c r="O199" s="226"/>
      <c r="P199" s="218"/>
      <c r="Q199" s="218"/>
      <c r="R199" s="219"/>
      <c r="S199" s="264"/>
      <c r="T199" s="217"/>
      <c r="U199" s="217"/>
      <c r="V199" s="287"/>
      <c r="W199" s="264"/>
      <c r="X199" s="217"/>
      <c r="Y199" s="217"/>
      <c r="Z199" s="287"/>
    </row>
    <row r="200" spans="1:26" x14ac:dyDescent="0.2">
      <c r="A200" s="254">
        <v>191</v>
      </c>
      <c r="B200" s="324" t="s">
        <v>13</v>
      </c>
      <c r="C200" s="264">
        <f t="shared" si="36"/>
        <v>102.14399999999999</v>
      </c>
      <c r="D200" s="217">
        <f t="shared" si="36"/>
        <v>94.153999999999996</v>
      </c>
      <c r="E200" s="217">
        <f t="shared" si="36"/>
        <v>68.39</v>
      </c>
      <c r="F200" s="287">
        <f t="shared" si="36"/>
        <v>7.99</v>
      </c>
      <c r="G200" s="220">
        <f t="shared" si="39"/>
        <v>101.99299999999999</v>
      </c>
      <c r="H200" s="217">
        <v>94.003</v>
      </c>
      <c r="I200" s="217">
        <v>68.39</v>
      </c>
      <c r="J200" s="225">
        <v>7.99</v>
      </c>
      <c r="K200" s="264"/>
      <c r="L200" s="218"/>
      <c r="M200" s="218"/>
      <c r="N200" s="262"/>
      <c r="O200" s="226"/>
      <c r="P200" s="218"/>
      <c r="Q200" s="218"/>
      <c r="R200" s="219"/>
      <c r="S200" s="264">
        <f>T200+V200</f>
        <v>0.151</v>
      </c>
      <c r="T200" s="217">
        <v>0.151</v>
      </c>
      <c r="U200" s="217"/>
      <c r="V200" s="287"/>
      <c r="W200" s="264"/>
      <c r="X200" s="217"/>
      <c r="Y200" s="217"/>
      <c r="Z200" s="287"/>
    </row>
    <row r="201" spans="1:26" x14ac:dyDescent="0.2">
      <c r="A201" s="254">
        <v>192</v>
      </c>
      <c r="B201" s="324" t="s">
        <v>14</v>
      </c>
      <c r="C201" s="264">
        <f t="shared" si="36"/>
        <v>56.963999999999999</v>
      </c>
      <c r="D201" s="217">
        <f t="shared" si="36"/>
        <v>47.793999999999997</v>
      </c>
      <c r="E201" s="217">
        <f t="shared" si="36"/>
        <v>40.305999999999997</v>
      </c>
      <c r="F201" s="217">
        <f t="shared" si="36"/>
        <v>9.17</v>
      </c>
      <c r="G201" s="220">
        <f t="shared" si="39"/>
        <v>56.963999999999999</v>
      </c>
      <c r="H201" s="217">
        <v>47.793999999999997</v>
      </c>
      <c r="I201" s="217">
        <v>40.305999999999997</v>
      </c>
      <c r="J201" s="225">
        <v>9.17</v>
      </c>
      <c r="K201" s="264"/>
      <c r="L201" s="218"/>
      <c r="M201" s="218"/>
      <c r="N201" s="262"/>
      <c r="O201" s="226"/>
      <c r="P201" s="218"/>
      <c r="Q201" s="218"/>
      <c r="R201" s="219"/>
      <c r="S201" s="264"/>
      <c r="T201" s="217"/>
      <c r="U201" s="217"/>
      <c r="V201" s="287"/>
      <c r="W201" s="264"/>
      <c r="X201" s="217"/>
      <c r="Y201" s="217"/>
      <c r="Z201" s="287"/>
    </row>
    <row r="202" spans="1:26" x14ac:dyDescent="0.2">
      <c r="A202" s="254">
        <v>193</v>
      </c>
      <c r="B202" s="324" t="s">
        <v>28</v>
      </c>
      <c r="C202" s="264">
        <f t="shared" si="36"/>
        <v>64.888000000000005</v>
      </c>
      <c r="D202" s="217">
        <f t="shared" si="36"/>
        <v>64.888000000000005</v>
      </c>
      <c r="E202" s="217">
        <f t="shared" si="36"/>
        <v>39.838999999999999</v>
      </c>
      <c r="F202" s="287"/>
      <c r="G202" s="220">
        <f t="shared" si="39"/>
        <v>64.888000000000005</v>
      </c>
      <c r="H202" s="217">
        <v>64.888000000000005</v>
      </c>
      <c r="I202" s="217">
        <v>39.838999999999999</v>
      </c>
      <c r="J202" s="225"/>
      <c r="K202" s="264"/>
      <c r="L202" s="218"/>
      <c r="M202" s="218"/>
      <c r="N202" s="262"/>
      <c r="O202" s="226"/>
      <c r="P202" s="218"/>
      <c r="Q202" s="218"/>
      <c r="R202" s="219"/>
      <c r="S202" s="264"/>
      <c r="T202" s="217"/>
      <c r="U202" s="217"/>
      <c r="V202" s="287"/>
      <c r="W202" s="264"/>
      <c r="X202" s="217"/>
      <c r="Y202" s="217"/>
      <c r="Z202" s="287"/>
    </row>
    <row r="203" spans="1:26" ht="13.5" thickBot="1" x14ac:dyDescent="0.25">
      <c r="A203" s="256">
        <v>194</v>
      </c>
      <c r="B203" s="364" t="s">
        <v>15</v>
      </c>
      <c r="C203" s="332">
        <f t="shared" si="36"/>
        <v>358.863</v>
      </c>
      <c r="D203" s="333">
        <f t="shared" si="36"/>
        <v>326.923</v>
      </c>
      <c r="E203" s="333">
        <f t="shared" si="36"/>
        <v>11.911</v>
      </c>
      <c r="F203" s="334">
        <f t="shared" si="36"/>
        <v>31.94</v>
      </c>
      <c r="G203" s="355">
        <f t="shared" si="39"/>
        <v>358.863</v>
      </c>
      <c r="H203" s="333">
        <v>326.923</v>
      </c>
      <c r="I203" s="333">
        <v>11.911</v>
      </c>
      <c r="J203" s="562">
        <v>31.94</v>
      </c>
      <c r="K203" s="332"/>
      <c r="L203" s="335"/>
      <c r="M203" s="335"/>
      <c r="N203" s="336"/>
      <c r="O203" s="226"/>
      <c r="P203" s="218"/>
      <c r="Q203" s="218"/>
      <c r="R203" s="219"/>
      <c r="S203" s="289"/>
      <c r="T203" s="230"/>
      <c r="U203" s="230"/>
      <c r="V203" s="299"/>
      <c r="W203" s="289"/>
      <c r="X203" s="230"/>
      <c r="Y203" s="230"/>
      <c r="Z203" s="299"/>
    </row>
    <row r="204" spans="1:26" ht="32.25" customHeight="1" thickBot="1" x14ac:dyDescent="0.3">
      <c r="A204" s="275">
        <v>195</v>
      </c>
      <c r="B204" s="520" t="s">
        <v>256</v>
      </c>
      <c r="C204" s="548">
        <f t="shared" si="36"/>
        <v>2612.3820000000005</v>
      </c>
      <c r="D204" s="330">
        <f t="shared" si="36"/>
        <v>1817.3660000000002</v>
      </c>
      <c r="E204" s="330"/>
      <c r="F204" s="549">
        <f>J204+N204+R204+V204</f>
        <v>795.01600000000008</v>
      </c>
      <c r="G204" s="368">
        <f>G205+G207+G212+G216</f>
        <v>1510.4230000000002</v>
      </c>
      <c r="H204" s="356">
        <f>H205+H207+H212+H216</f>
        <v>1510.4230000000002</v>
      </c>
      <c r="I204" s="356"/>
      <c r="J204" s="369"/>
      <c r="K204" s="548">
        <f>K205+K216</f>
        <v>1101.9590000000001</v>
      </c>
      <c r="L204" s="329">
        <f>L205</f>
        <v>306.94299999999998</v>
      </c>
      <c r="M204" s="329"/>
      <c r="N204" s="575">
        <f>N205+N216</f>
        <v>795.01600000000008</v>
      </c>
      <c r="O204" s="207"/>
      <c r="P204" s="202"/>
      <c r="Q204" s="202"/>
      <c r="R204" s="241"/>
      <c r="S204" s="291"/>
      <c r="T204" s="202"/>
      <c r="U204" s="202"/>
      <c r="V204" s="292"/>
      <c r="W204" s="291"/>
      <c r="X204" s="202"/>
      <c r="Y204" s="202"/>
      <c r="Z204" s="292"/>
    </row>
    <row r="205" spans="1:26" ht="27.75" customHeight="1" x14ac:dyDescent="0.2">
      <c r="A205" s="251">
        <v>196</v>
      </c>
      <c r="B205" s="521" t="s">
        <v>257</v>
      </c>
      <c r="C205" s="283">
        <f t="shared" si="36"/>
        <v>1086.652</v>
      </c>
      <c r="D205" s="210">
        <f t="shared" si="36"/>
        <v>381.90899999999999</v>
      </c>
      <c r="E205" s="210"/>
      <c r="F205" s="282">
        <f>J205+N205+R205+V205</f>
        <v>704.74300000000005</v>
      </c>
      <c r="G205" s="533">
        <f>G206</f>
        <v>74.965999999999994</v>
      </c>
      <c r="H205" s="258">
        <f>H206</f>
        <v>74.965999999999994</v>
      </c>
      <c r="I205" s="259"/>
      <c r="J205" s="563"/>
      <c r="K205" s="283">
        <f>K207</f>
        <v>1011.686</v>
      </c>
      <c r="L205" s="208">
        <f>L207</f>
        <v>306.94299999999998</v>
      </c>
      <c r="M205" s="208"/>
      <c r="N205" s="296">
        <f>N207</f>
        <v>704.74300000000005</v>
      </c>
      <c r="O205" s="260"/>
      <c r="P205" s="237"/>
      <c r="Q205" s="237"/>
      <c r="R205" s="233"/>
      <c r="S205" s="304"/>
      <c r="T205" s="237"/>
      <c r="U205" s="237"/>
      <c r="V205" s="305"/>
      <c r="W205" s="304"/>
      <c r="X205" s="237"/>
      <c r="Y205" s="237"/>
      <c r="Z205" s="305"/>
    </row>
    <row r="206" spans="1:26" x14ac:dyDescent="0.2">
      <c r="A206" s="254">
        <v>197</v>
      </c>
      <c r="B206" s="323" t="s">
        <v>78</v>
      </c>
      <c r="C206" s="266">
        <f t="shared" si="36"/>
        <v>74.965999999999994</v>
      </c>
      <c r="D206" s="218">
        <f t="shared" si="36"/>
        <v>74.965999999999994</v>
      </c>
      <c r="E206" s="218"/>
      <c r="F206" s="262"/>
      <c r="G206" s="226">
        <f>H206+J206</f>
        <v>74.965999999999994</v>
      </c>
      <c r="H206" s="219">
        <v>74.965999999999994</v>
      </c>
      <c r="I206" s="218"/>
      <c r="J206" s="219"/>
      <c r="K206" s="261"/>
      <c r="L206" s="240"/>
      <c r="M206" s="240"/>
      <c r="N206" s="262"/>
      <c r="O206" s="226"/>
      <c r="P206" s="218"/>
      <c r="Q206" s="218"/>
      <c r="R206" s="219"/>
      <c r="S206" s="261"/>
      <c r="T206" s="218"/>
      <c r="U206" s="218"/>
      <c r="V206" s="262"/>
      <c r="W206" s="261"/>
      <c r="X206" s="218"/>
      <c r="Y206" s="218"/>
      <c r="Z206" s="262"/>
    </row>
    <row r="207" spans="1:26" x14ac:dyDescent="0.2">
      <c r="A207" s="254">
        <v>198</v>
      </c>
      <c r="B207" s="324" t="s">
        <v>290</v>
      </c>
      <c r="C207" s="264">
        <f t="shared" si="36"/>
        <v>1081.6860000000001</v>
      </c>
      <c r="D207" s="217">
        <f t="shared" si="36"/>
        <v>376.94299999999998</v>
      </c>
      <c r="E207" s="217"/>
      <c r="F207" s="287">
        <f>J207+N207+R207+V207</f>
        <v>704.74300000000005</v>
      </c>
      <c r="G207" s="223">
        <f>H207+J207</f>
        <v>70</v>
      </c>
      <c r="H207" s="217">
        <f>H210</f>
        <v>70</v>
      </c>
      <c r="I207" s="218"/>
      <c r="J207" s="219"/>
      <c r="K207" s="263">
        <f>K208+K209+K211</f>
        <v>1011.686</v>
      </c>
      <c r="L207" s="222">
        <f>L208+L209+L211</f>
        <v>306.94299999999998</v>
      </c>
      <c r="M207" s="222"/>
      <c r="N207" s="285">
        <f>N208+N209</f>
        <v>704.74300000000005</v>
      </c>
      <c r="O207" s="226"/>
      <c r="P207" s="218"/>
      <c r="Q207" s="218"/>
      <c r="R207" s="219"/>
      <c r="S207" s="261"/>
      <c r="T207" s="218"/>
      <c r="U207" s="218"/>
      <c r="V207" s="262"/>
      <c r="W207" s="261"/>
      <c r="X207" s="218"/>
      <c r="Y207" s="218"/>
      <c r="Z207" s="262"/>
    </row>
    <row r="208" spans="1:26" x14ac:dyDescent="0.2">
      <c r="A208" s="254">
        <v>199</v>
      </c>
      <c r="B208" s="323" t="s">
        <v>224</v>
      </c>
      <c r="C208" s="266">
        <f t="shared" si="36"/>
        <v>287</v>
      </c>
      <c r="D208" s="215">
        <f t="shared" si="36"/>
        <v>287</v>
      </c>
      <c r="E208" s="217"/>
      <c r="F208" s="287"/>
      <c r="G208" s="220"/>
      <c r="H208" s="223"/>
      <c r="I208" s="218"/>
      <c r="J208" s="219"/>
      <c r="K208" s="261">
        <f>L208+N208</f>
        <v>287</v>
      </c>
      <c r="L208" s="237">
        <v>287</v>
      </c>
      <c r="M208" s="237"/>
      <c r="N208" s="262"/>
      <c r="O208" s="226"/>
      <c r="P208" s="218"/>
      <c r="Q208" s="218"/>
      <c r="R208" s="219"/>
      <c r="S208" s="261"/>
      <c r="T208" s="218"/>
      <c r="U208" s="218"/>
      <c r="V208" s="262"/>
      <c r="W208" s="261"/>
      <c r="X208" s="218"/>
      <c r="Y208" s="218"/>
      <c r="Z208" s="262"/>
    </row>
    <row r="209" spans="1:26" x14ac:dyDescent="0.2">
      <c r="A209" s="254">
        <v>200</v>
      </c>
      <c r="B209" s="347" t="s">
        <v>296</v>
      </c>
      <c r="C209" s="20">
        <f t="shared" si="36"/>
        <v>704.74300000000005</v>
      </c>
      <c r="D209" s="34"/>
      <c r="E209" s="23"/>
      <c r="F209" s="550">
        <f>J209+N209+R209+V209</f>
        <v>704.74300000000005</v>
      </c>
      <c r="G209" s="18"/>
      <c r="H209" s="23"/>
      <c r="I209" s="23"/>
      <c r="J209" s="31"/>
      <c r="K209" s="20">
        <f>L209+N209</f>
        <v>704.74300000000005</v>
      </c>
      <c r="L209" s="23"/>
      <c r="M209" s="23"/>
      <c r="N209" s="32">
        <v>704.74300000000005</v>
      </c>
      <c r="O209" s="226"/>
      <c r="P209" s="218"/>
      <c r="Q209" s="218"/>
      <c r="R209" s="219"/>
      <c r="S209" s="261"/>
      <c r="T209" s="218"/>
      <c r="U209" s="218"/>
      <c r="V209" s="262"/>
      <c r="W209" s="261"/>
      <c r="X209" s="218"/>
      <c r="Y209" s="218"/>
      <c r="Z209" s="262"/>
    </row>
    <row r="210" spans="1:26" x14ac:dyDescent="0.2">
      <c r="A210" s="254">
        <v>201</v>
      </c>
      <c r="B210" s="323" t="s">
        <v>223</v>
      </c>
      <c r="C210" s="266">
        <f t="shared" si="36"/>
        <v>70</v>
      </c>
      <c r="D210" s="218">
        <f t="shared" si="36"/>
        <v>70</v>
      </c>
      <c r="E210" s="218"/>
      <c r="F210" s="262"/>
      <c r="G210" s="226">
        <f t="shared" ref="G210:G218" si="40">H210+J210</f>
        <v>70</v>
      </c>
      <c r="H210" s="219">
        <v>70</v>
      </c>
      <c r="I210" s="218"/>
      <c r="J210" s="219"/>
      <c r="K210" s="20"/>
      <c r="L210" s="218"/>
      <c r="M210" s="218"/>
      <c r="N210" s="262"/>
      <c r="O210" s="226"/>
      <c r="P210" s="218"/>
      <c r="Q210" s="218"/>
      <c r="R210" s="219"/>
      <c r="S210" s="261"/>
      <c r="T210" s="218"/>
      <c r="U210" s="218"/>
      <c r="V210" s="262"/>
      <c r="W210" s="261"/>
      <c r="X210" s="218"/>
      <c r="Y210" s="218"/>
      <c r="Z210" s="262"/>
    </row>
    <row r="211" spans="1:26" x14ac:dyDescent="0.2">
      <c r="A211" s="254">
        <v>202</v>
      </c>
      <c r="B211" s="323" t="s">
        <v>330</v>
      </c>
      <c r="C211" s="266">
        <f t="shared" si="36"/>
        <v>19.943000000000001</v>
      </c>
      <c r="D211" s="218">
        <f t="shared" si="36"/>
        <v>19.943000000000001</v>
      </c>
      <c r="E211" s="218"/>
      <c r="F211" s="262"/>
      <c r="G211" s="227"/>
      <c r="H211" s="219"/>
      <c r="I211" s="218"/>
      <c r="J211" s="219"/>
      <c r="K211" s="20">
        <f>L211+N211</f>
        <v>19.943000000000001</v>
      </c>
      <c r="L211" s="218">
        <v>19.943000000000001</v>
      </c>
      <c r="M211" s="218"/>
      <c r="N211" s="262"/>
      <c r="O211" s="226"/>
      <c r="P211" s="218"/>
      <c r="Q211" s="218"/>
      <c r="R211" s="219"/>
      <c r="S211" s="286"/>
      <c r="T211" s="218"/>
      <c r="U211" s="218"/>
      <c r="V211" s="262"/>
      <c r="W211" s="286"/>
      <c r="X211" s="218"/>
      <c r="Y211" s="218"/>
      <c r="Z211" s="262"/>
    </row>
    <row r="212" spans="1:26" x14ac:dyDescent="0.2">
      <c r="A212" s="254">
        <v>203</v>
      </c>
      <c r="B212" s="324" t="s">
        <v>289</v>
      </c>
      <c r="C212" s="264">
        <f t="shared" si="36"/>
        <v>915.452</v>
      </c>
      <c r="D212" s="217">
        <f t="shared" si="36"/>
        <v>915.452</v>
      </c>
      <c r="E212" s="217"/>
      <c r="F212" s="287"/>
      <c r="G212" s="223">
        <f t="shared" si="40"/>
        <v>915.452</v>
      </c>
      <c r="H212" s="217">
        <f>H213+H215+H214</f>
        <v>915.452</v>
      </c>
      <c r="I212" s="218"/>
      <c r="J212" s="219"/>
      <c r="K212" s="261"/>
      <c r="L212" s="218"/>
      <c r="M212" s="218"/>
      <c r="N212" s="262"/>
      <c r="O212" s="226"/>
      <c r="P212" s="218"/>
      <c r="Q212" s="218"/>
      <c r="R212" s="219"/>
      <c r="S212" s="263"/>
      <c r="T212" s="217"/>
      <c r="U212" s="218"/>
      <c r="V212" s="262"/>
      <c r="W212" s="263"/>
      <c r="X212" s="217"/>
      <c r="Y212" s="218"/>
      <c r="Z212" s="262"/>
    </row>
    <row r="213" spans="1:26" ht="12.75" customHeight="1" x14ac:dyDescent="0.2">
      <c r="A213" s="254">
        <v>204</v>
      </c>
      <c r="B213" s="507" t="s">
        <v>221</v>
      </c>
      <c r="C213" s="266">
        <f t="shared" si="36"/>
        <v>9.14</v>
      </c>
      <c r="D213" s="215">
        <f t="shared" si="36"/>
        <v>9.14</v>
      </c>
      <c r="E213" s="265"/>
      <c r="F213" s="294"/>
      <c r="G213" s="212">
        <f t="shared" si="40"/>
        <v>9.14</v>
      </c>
      <c r="H213" s="267">
        <v>9.14</v>
      </c>
      <c r="I213" s="240"/>
      <c r="J213" s="248"/>
      <c r="K213" s="273"/>
      <c r="L213" s="240"/>
      <c r="M213" s="240"/>
      <c r="N213" s="268"/>
      <c r="O213" s="247"/>
      <c r="P213" s="240"/>
      <c r="Q213" s="240"/>
      <c r="R213" s="248"/>
      <c r="S213" s="273"/>
      <c r="T213" s="240"/>
      <c r="U213" s="240"/>
      <c r="V213" s="268"/>
      <c r="W213" s="273"/>
      <c r="X213" s="240"/>
      <c r="Y213" s="240"/>
      <c r="Z213" s="268"/>
    </row>
    <row r="214" spans="1:26" ht="12.75" customHeight="1" x14ac:dyDescent="0.2">
      <c r="A214" s="254">
        <v>205</v>
      </c>
      <c r="B214" s="507" t="s">
        <v>258</v>
      </c>
      <c r="C214" s="266">
        <f t="shared" si="36"/>
        <v>717</v>
      </c>
      <c r="D214" s="215">
        <f t="shared" si="36"/>
        <v>717</v>
      </c>
      <c r="E214" s="265"/>
      <c r="F214" s="294"/>
      <c r="G214" s="212">
        <f t="shared" si="40"/>
        <v>717</v>
      </c>
      <c r="H214" s="267">
        <v>717</v>
      </c>
      <c r="I214" s="240"/>
      <c r="J214" s="248"/>
      <c r="K214" s="273"/>
      <c r="L214" s="240"/>
      <c r="M214" s="240"/>
      <c r="N214" s="268"/>
      <c r="O214" s="247"/>
      <c r="P214" s="240"/>
      <c r="Q214" s="240"/>
      <c r="R214" s="248"/>
      <c r="S214" s="273"/>
      <c r="T214" s="240"/>
      <c r="U214" s="240"/>
      <c r="V214" s="268"/>
      <c r="W214" s="273"/>
      <c r="X214" s="240"/>
      <c r="Y214" s="240"/>
      <c r="Z214" s="268"/>
    </row>
    <row r="215" spans="1:26" x14ac:dyDescent="0.2">
      <c r="A215" s="254">
        <v>206</v>
      </c>
      <c r="B215" s="446" t="s">
        <v>259</v>
      </c>
      <c r="C215" s="266">
        <f t="shared" si="36"/>
        <v>189.31200000000001</v>
      </c>
      <c r="D215" s="215">
        <f t="shared" si="36"/>
        <v>189.31200000000001</v>
      </c>
      <c r="E215" s="221"/>
      <c r="F215" s="306"/>
      <c r="G215" s="226">
        <f t="shared" si="40"/>
        <v>189.31200000000001</v>
      </c>
      <c r="H215" s="265">
        <v>189.31200000000001</v>
      </c>
      <c r="I215" s="240"/>
      <c r="J215" s="248"/>
      <c r="K215" s="273"/>
      <c r="L215" s="240"/>
      <c r="M215" s="240"/>
      <c r="N215" s="268"/>
      <c r="O215" s="247"/>
      <c r="P215" s="240"/>
      <c r="Q215" s="240"/>
      <c r="R215" s="248"/>
      <c r="S215" s="266"/>
      <c r="T215" s="240"/>
      <c r="U215" s="240"/>
      <c r="V215" s="268"/>
      <c r="W215" s="266"/>
      <c r="X215" s="240"/>
      <c r="Y215" s="240"/>
      <c r="Z215" s="268"/>
    </row>
    <row r="216" spans="1:26" x14ac:dyDescent="0.2">
      <c r="A216" s="254">
        <v>207</v>
      </c>
      <c r="B216" s="324" t="s">
        <v>245</v>
      </c>
      <c r="C216" s="264">
        <f t="shared" si="36"/>
        <v>540.27800000000002</v>
      </c>
      <c r="D216" s="217">
        <f t="shared" si="36"/>
        <v>450.005</v>
      </c>
      <c r="E216" s="217"/>
      <c r="F216" s="287">
        <f>J216+N216+R216+V216</f>
        <v>90.272999999999996</v>
      </c>
      <c r="G216" s="220">
        <f t="shared" si="40"/>
        <v>450.005</v>
      </c>
      <c r="H216" s="221">
        <f>H217+H218+H219</f>
        <v>450.005</v>
      </c>
      <c r="I216" s="240"/>
      <c r="J216" s="426"/>
      <c r="K216" s="40">
        <f>L216+N216</f>
        <v>90.272999999999996</v>
      </c>
      <c r="L216" s="221"/>
      <c r="M216" s="221"/>
      <c r="N216" s="306">
        <f>N219</f>
        <v>90.272999999999996</v>
      </c>
      <c r="O216" s="247"/>
      <c r="P216" s="240"/>
      <c r="Q216" s="240"/>
      <c r="R216" s="426"/>
      <c r="S216" s="308"/>
      <c r="T216" s="240"/>
      <c r="U216" s="240"/>
      <c r="V216" s="269"/>
      <c r="W216" s="308"/>
      <c r="X216" s="240"/>
      <c r="Y216" s="240"/>
      <c r="Z216" s="269"/>
    </row>
    <row r="217" spans="1:26" x14ac:dyDescent="0.2">
      <c r="A217" s="277">
        <v>208</v>
      </c>
      <c r="B217" s="360" t="s">
        <v>260</v>
      </c>
      <c r="C217" s="551">
        <f t="shared" si="36"/>
        <v>370.005</v>
      </c>
      <c r="D217" s="265">
        <f t="shared" si="36"/>
        <v>370.005</v>
      </c>
      <c r="E217" s="221"/>
      <c r="F217" s="306"/>
      <c r="G217" s="247">
        <f t="shared" si="40"/>
        <v>370.005</v>
      </c>
      <c r="H217" s="265">
        <v>370.005</v>
      </c>
      <c r="I217" s="240"/>
      <c r="J217" s="426"/>
      <c r="K217" s="308"/>
      <c r="L217" s="240"/>
      <c r="M217" s="240"/>
      <c r="N217" s="269"/>
      <c r="O217" s="247"/>
      <c r="P217" s="240"/>
      <c r="Q217" s="240"/>
      <c r="R217" s="426"/>
      <c r="S217" s="308"/>
      <c r="T217" s="240"/>
      <c r="U217" s="240"/>
      <c r="V217" s="269"/>
      <c r="W217" s="308"/>
      <c r="X217" s="240"/>
      <c r="Y217" s="240"/>
      <c r="Z217" s="269"/>
    </row>
    <row r="218" spans="1:26" ht="12.75" customHeight="1" x14ac:dyDescent="0.2">
      <c r="A218" s="309">
        <v>209</v>
      </c>
      <c r="B218" s="522" t="s">
        <v>238</v>
      </c>
      <c r="C218" s="552">
        <f t="shared" si="36"/>
        <v>80</v>
      </c>
      <c r="D218" s="428">
        <f t="shared" si="36"/>
        <v>80</v>
      </c>
      <c r="E218" s="429"/>
      <c r="F218" s="553"/>
      <c r="G218" s="430">
        <f t="shared" si="40"/>
        <v>80</v>
      </c>
      <c r="H218" s="428">
        <v>80</v>
      </c>
      <c r="I218" s="311"/>
      <c r="J218" s="431"/>
      <c r="K218" s="310"/>
      <c r="L218" s="311"/>
      <c r="M218" s="311"/>
      <c r="N218" s="312"/>
      <c r="O218" s="430"/>
      <c r="P218" s="311"/>
      <c r="Q218" s="311"/>
      <c r="R218" s="431"/>
      <c r="S218" s="310"/>
      <c r="T218" s="311"/>
      <c r="U218" s="311"/>
      <c r="V218" s="312"/>
      <c r="W218" s="310"/>
      <c r="X218" s="311"/>
      <c r="Y218" s="311"/>
      <c r="Z218" s="312"/>
    </row>
    <row r="219" spans="1:26" ht="12.75" customHeight="1" thickBot="1" x14ac:dyDescent="0.25">
      <c r="A219" s="423">
        <v>210</v>
      </c>
      <c r="B219" s="523" t="s">
        <v>320</v>
      </c>
      <c r="C219" s="552">
        <f t="shared" si="36"/>
        <v>90.272999999999996</v>
      </c>
      <c r="D219" s="427"/>
      <c r="E219" s="427"/>
      <c r="F219" s="554">
        <f>J219+N219+R219+V219</f>
        <v>90.272999999999996</v>
      </c>
      <c r="G219" s="430"/>
      <c r="H219" s="432"/>
      <c r="I219" s="433"/>
      <c r="J219" s="435"/>
      <c r="K219" s="137">
        <f>L219+N219</f>
        <v>90.272999999999996</v>
      </c>
      <c r="L219" s="433"/>
      <c r="M219" s="433"/>
      <c r="N219" s="434">
        <v>90.272999999999996</v>
      </c>
      <c r="O219" s="570"/>
      <c r="P219" s="311"/>
      <c r="Q219" s="311"/>
      <c r="R219" s="570"/>
      <c r="S219" s="424"/>
      <c r="T219" s="311"/>
      <c r="U219" s="311"/>
      <c r="V219" s="425"/>
      <c r="W219" s="424"/>
      <c r="X219" s="311"/>
      <c r="Y219" s="311"/>
      <c r="Z219" s="425"/>
    </row>
    <row r="220" spans="1:26" ht="13.5" thickBot="1" x14ac:dyDescent="0.25">
      <c r="A220" s="313">
        <v>211</v>
      </c>
      <c r="B220" s="524" t="s">
        <v>213</v>
      </c>
      <c r="C220" s="316">
        <f>G220+K220+O220+S220+W220</f>
        <v>41670.980999999992</v>
      </c>
      <c r="D220" s="205">
        <f>H220+L220+P220+T220+X220</f>
        <v>37165.960999999996</v>
      </c>
      <c r="E220" s="205">
        <f>I220+M220+Q220+U220+Y220</f>
        <v>22776.866000000002</v>
      </c>
      <c r="F220" s="206">
        <f>J220+N220+R220+V220+Z220</f>
        <v>4505.0200000000004</v>
      </c>
      <c r="G220" s="205">
        <f t="shared" ref="G220:U220" si="41">G10+G44+G95+G130+G176+G204</f>
        <v>23549.740999999998</v>
      </c>
      <c r="H220" s="314">
        <f t="shared" si="41"/>
        <v>22332.749999999996</v>
      </c>
      <c r="I220" s="314">
        <f t="shared" si="41"/>
        <v>12833.384</v>
      </c>
      <c r="J220" s="315">
        <f t="shared" si="41"/>
        <v>1216.991</v>
      </c>
      <c r="K220" s="203">
        <f t="shared" si="41"/>
        <v>8588.0519999999997</v>
      </c>
      <c r="L220" s="204">
        <f t="shared" si="41"/>
        <v>5689.0800000000008</v>
      </c>
      <c r="M220" s="204">
        <f t="shared" si="41"/>
        <v>2402.3029999999999</v>
      </c>
      <c r="N220" s="206">
        <f t="shared" si="41"/>
        <v>2898.9719999999998</v>
      </c>
      <c r="O220" s="205">
        <f t="shared" si="41"/>
        <v>7464.7999999999993</v>
      </c>
      <c r="P220" s="314">
        <f t="shared" si="41"/>
        <v>7450.7809999999999</v>
      </c>
      <c r="Q220" s="314">
        <f t="shared" si="41"/>
        <v>7120.3209999999999</v>
      </c>
      <c r="R220" s="315">
        <f t="shared" si="41"/>
        <v>14.018999999999998</v>
      </c>
      <c r="S220" s="203">
        <f t="shared" si="41"/>
        <v>928.26699999999994</v>
      </c>
      <c r="T220" s="314">
        <f t="shared" si="41"/>
        <v>919.25700000000006</v>
      </c>
      <c r="U220" s="314">
        <f t="shared" si="41"/>
        <v>265.88200000000001</v>
      </c>
      <c r="V220" s="317">
        <f>V10++V44+V95+V176</f>
        <v>9.01</v>
      </c>
      <c r="W220" s="203">
        <f>W10+W44+W95+W130+W176+W204</f>
        <v>1140.1210000000001</v>
      </c>
      <c r="X220" s="314">
        <f>X10+X44+X95+X130+X176+X204</f>
        <v>774.09299999999996</v>
      </c>
      <c r="Y220" s="314">
        <f>Y10+Y44+Y95+Y130+Y176+Y204</f>
        <v>154.97600000000003</v>
      </c>
      <c r="Z220" s="317">
        <f>Z10+Z20+SUM(Z34:Z43)+Z44+Z95+Z130+Z176+Z204</f>
        <v>366.02800000000002</v>
      </c>
    </row>
    <row r="221" spans="1:26" x14ac:dyDescent="0.2">
      <c r="A221" s="193"/>
      <c r="B221" s="193"/>
      <c r="C221" s="193"/>
      <c r="D221" s="193"/>
      <c r="E221" s="193"/>
      <c r="F221" s="193"/>
      <c r="G221" s="193"/>
      <c r="H221" s="193"/>
      <c r="I221" s="193"/>
      <c r="J221" s="193"/>
      <c r="K221" s="193"/>
      <c r="L221" s="193"/>
      <c r="M221" s="193"/>
      <c r="N221" s="193"/>
      <c r="O221" s="193"/>
      <c r="P221" s="193"/>
      <c r="Q221" s="193"/>
      <c r="R221" s="193"/>
      <c r="S221" s="193"/>
      <c r="T221" s="193"/>
      <c r="U221" s="193"/>
      <c r="V221" s="193"/>
    </row>
    <row r="222" spans="1:26" x14ac:dyDescent="0.2">
      <c r="A222" s="193"/>
      <c r="B222" s="193"/>
      <c r="C222" s="193"/>
      <c r="D222" s="193"/>
      <c r="E222" s="193"/>
      <c r="F222" s="193"/>
      <c r="G222" s="193"/>
      <c r="H222" s="193"/>
      <c r="I222" s="193"/>
      <c r="J222" s="193"/>
      <c r="K222" s="193"/>
      <c r="L222" s="193"/>
      <c r="M222" s="193"/>
      <c r="N222" s="193"/>
      <c r="O222" s="193"/>
      <c r="P222" s="193"/>
      <c r="Q222" s="193"/>
      <c r="R222" s="193"/>
      <c r="S222" s="193"/>
      <c r="T222" s="193"/>
      <c r="U222" s="193"/>
      <c r="V222" s="193"/>
    </row>
    <row r="223" spans="1:26" x14ac:dyDescent="0.2">
      <c r="A223" s="193"/>
      <c r="B223" s="193"/>
      <c r="C223" s="193"/>
      <c r="D223" s="193"/>
      <c r="E223" s="193"/>
      <c r="F223" s="193"/>
      <c r="G223" s="193"/>
      <c r="H223" s="193"/>
      <c r="I223" s="193"/>
      <c r="J223" s="193"/>
      <c r="K223" s="193"/>
      <c r="L223" s="193"/>
      <c r="M223" s="193"/>
      <c r="N223" s="193"/>
      <c r="O223" s="193"/>
      <c r="P223" s="193"/>
      <c r="Q223" s="193"/>
      <c r="R223" s="193"/>
      <c r="S223" s="193"/>
      <c r="T223" s="193"/>
      <c r="U223" s="193"/>
      <c r="V223" s="193"/>
    </row>
    <row r="224" spans="1:26" x14ac:dyDescent="0.2">
      <c r="A224" s="193"/>
      <c r="B224" s="270" t="s">
        <v>112</v>
      </c>
      <c r="C224" s="193"/>
      <c r="D224" s="193"/>
      <c r="E224" s="193"/>
      <c r="F224" s="193"/>
      <c r="G224" s="193"/>
      <c r="H224" s="193"/>
      <c r="I224" s="193"/>
      <c r="J224" s="193"/>
      <c r="K224" s="193"/>
      <c r="L224" s="193"/>
      <c r="M224" s="193"/>
      <c r="N224" s="193"/>
      <c r="O224" s="193"/>
      <c r="P224" s="193"/>
      <c r="Q224" s="193"/>
      <c r="R224" s="193"/>
      <c r="S224" s="193"/>
      <c r="T224" s="193"/>
      <c r="U224" s="193"/>
      <c r="V224" s="193"/>
    </row>
    <row r="225" spans="1:22" ht="25.5" x14ac:dyDescent="0.2">
      <c r="A225" s="193"/>
      <c r="B225" s="319" t="s">
        <v>263</v>
      </c>
      <c r="C225" s="193"/>
      <c r="D225" s="193"/>
      <c r="E225" s="193"/>
      <c r="F225" s="193"/>
      <c r="G225" s="193"/>
      <c r="H225" s="193"/>
      <c r="I225" s="193"/>
      <c r="J225" s="193"/>
      <c r="K225" s="193"/>
      <c r="L225" s="193"/>
      <c r="M225" s="193"/>
      <c r="N225" s="193"/>
      <c r="O225" s="193"/>
      <c r="P225" s="193"/>
      <c r="Q225" s="193"/>
      <c r="R225" s="193"/>
      <c r="S225" s="193"/>
      <c r="T225" s="193"/>
      <c r="U225" s="193"/>
      <c r="V225" s="193"/>
    </row>
    <row r="226" spans="1:22" x14ac:dyDescent="0.2">
      <c r="A226" s="193"/>
      <c r="B226" s="270" t="s">
        <v>271</v>
      </c>
      <c r="C226" s="193"/>
      <c r="D226" s="193"/>
      <c r="E226" s="193"/>
      <c r="F226" s="193"/>
      <c r="G226" s="193"/>
      <c r="H226" s="193"/>
      <c r="I226" s="193"/>
      <c r="J226" s="193"/>
      <c r="K226" s="193"/>
      <c r="L226" s="193"/>
      <c r="M226" s="193"/>
      <c r="N226" s="193"/>
      <c r="O226" s="193"/>
      <c r="P226" s="193"/>
      <c r="Q226" s="193"/>
      <c r="R226" s="193"/>
      <c r="S226" s="193"/>
      <c r="T226" s="193"/>
      <c r="U226" s="193"/>
      <c r="V226" s="193"/>
    </row>
    <row r="227" spans="1:22" x14ac:dyDescent="0.2">
      <c r="A227" s="192"/>
      <c r="B227" s="271" t="s">
        <v>113</v>
      </c>
      <c r="C227" s="192"/>
      <c r="D227" s="192"/>
      <c r="E227" s="192"/>
      <c r="F227" s="192"/>
      <c r="G227" s="192"/>
      <c r="H227" s="192"/>
      <c r="I227" s="192"/>
      <c r="J227" s="192"/>
      <c r="K227" s="192"/>
      <c r="L227" s="192"/>
      <c r="M227" s="192"/>
      <c r="N227" s="192"/>
      <c r="O227" s="192"/>
      <c r="P227" s="192"/>
      <c r="Q227" s="192"/>
      <c r="R227" s="192"/>
      <c r="S227" s="192"/>
      <c r="T227" s="192"/>
      <c r="U227" s="192"/>
      <c r="V227" s="192"/>
    </row>
    <row r="228" spans="1:22" x14ac:dyDescent="0.2">
      <c r="A228" s="192"/>
      <c r="B228" s="192"/>
      <c r="C228" s="192"/>
      <c r="D228" s="192"/>
      <c r="E228" s="192"/>
      <c r="F228" s="192"/>
      <c r="G228" s="192"/>
      <c r="H228" s="192"/>
      <c r="I228" s="192"/>
      <c r="J228" s="192"/>
      <c r="K228" s="192"/>
      <c r="L228" s="192"/>
      <c r="M228" s="192"/>
      <c r="N228" s="192"/>
      <c r="O228" s="192"/>
      <c r="P228" s="192"/>
      <c r="Q228" s="192"/>
      <c r="R228" s="192"/>
      <c r="S228" s="192"/>
      <c r="T228" s="192"/>
      <c r="U228" s="192"/>
      <c r="V228" s="192"/>
    </row>
    <row r="231" spans="1:22" x14ac:dyDescent="0.2">
      <c r="G231" s="380"/>
    </row>
  </sheetData>
  <mergeCells count="28">
    <mergeCell ref="G7:G9"/>
    <mergeCell ref="C4:J4"/>
    <mergeCell ref="C5:I5"/>
    <mergeCell ref="H8:I8"/>
    <mergeCell ref="J8:J9"/>
    <mergeCell ref="D8:E8"/>
    <mergeCell ref="F8:F9"/>
    <mergeCell ref="A7:A9"/>
    <mergeCell ref="B7:B9"/>
    <mergeCell ref="C7:C9"/>
    <mergeCell ref="D7:F7"/>
    <mergeCell ref="L8:M8"/>
    <mergeCell ref="N8:N9"/>
    <mergeCell ref="K7:K9"/>
    <mergeCell ref="L7:N7"/>
    <mergeCell ref="H7:J7"/>
    <mergeCell ref="S7:S9"/>
    <mergeCell ref="P8:Q8"/>
    <mergeCell ref="R8:R9"/>
    <mergeCell ref="O7:O9"/>
    <mergeCell ref="P7:R7"/>
    <mergeCell ref="X7:Z7"/>
    <mergeCell ref="X8:Y8"/>
    <mergeCell ref="Z8:Z9"/>
    <mergeCell ref="T7:V7"/>
    <mergeCell ref="T8:U8"/>
    <mergeCell ref="V8:V9"/>
    <mergeCell ref="W7:W9"/>
  </mergeCells>
  <pageMargins left="0.31496062992125984" right="0" top="0.74803149606299213" bottom="0.15748031496062992" header="0.31496062992125984" footer="0.31496062992125984"/>
  <pageSetup paperSize="8" scale="73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4</vt:i4>
      </vt:variant>
      <vt:variant>
        <vt:lpstr>Įvardinti diapazonai</vt:lpstr>
      </vt:variant>
      <vt:variant>
        <vt:i4>2</vt:i4>
      </vt:variant>
    </vt:vector>
  </HeadingPairs>
  <TitlesOfParts>
    <vt:vector size="6" baseType="lpstr">
      <vt:lpstr>1 priedas</vt:lpstr>
      <vt:lpstr>2 priedas </vt:lpstr>
      <vt:lpstr>5-išl.pagal programas </vt:lpstr>
      <vt:lpstr>3 priedas</vt:lpstr>
      <vt:lpstr>'2 priedas '!Print_Titles</vt:lpstr>
      <vt:lpstr>'3 priedas'!Print_Titles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Aldona</dc:creator>
  <cp:lastModifiedBy>Rasa Virbalienė</cp:lastModifiedBy>
  <cp:lastPrinted>2022-06-16T08:00:44Z</cp:lastPrinted>
  <dcterms:created xsi:type="dcterms:W3CDTF">2013-02-05T08:01:03Z</dcterms:created>
  <dcterms:modified xsi:type="dcterms:W3CDTF">2022-07-28T11:10:11Z</dcterms:modified>
</cp:coreProperties>
</file>