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480" yWindow="90" windowWidth="11265" windowHeight="8400" activeTab="5"/>
  </bookViews>
  <sheets>
    <sheet name="1-pajamos" sheetId="21" r:id="rId1"/>
    <sheet name="2-vb.dot." sheetId="2" r:id="rId2"/>
    <sheet name="3-pajamos" sheetId="23" r:id="rId3"/>
    <sheet name="4-išl.asign.vald. " sheetId="14" r:id="rId4"/>
    <sheet name="5-išl.pagal programas " sheetId="15" state="hidden" r:id="rId5"/>
    <sheet name="5-programos" sheetId="20" r:id="rId6"/>
    <sheet name="6-vb.dot.pask." sheetId="8" r:id="rId7"/>
    <sheet name="8- projektai" sheetId="24" r:id="rId8"/>
    <sheet name="10- ES lėšos" sheetId="25" r:id="rId9"/>
  </sheets>
  <definedNames>
    <definedName name="_xlnm.Print_Titles" localSheetId="0">'1-pajamos'!$11:$11</definedName>
    <definedName name="_xlnm.Print_Titles" localSheetId="1">'2-vb.dot.'!$9:$9</definedName>
    <definedName name="_xlnm.Print_Titles" localSheetId="3">'4-išl.asign.vald. '!$11:$13</definedName>
    <definedName name="_xlnm.Print_Titles" localSheetId="4">'5-išl.pagal programas '!#REF!</definedName>
    <definedName name="_xlnm.Print_Titles" localSheetId="5">'5-programos'!$10:$12</definedName>
    <definedName name="_xlnm.Print_Titles" localSheetId="6">'6-vb.dot.pask.'!$11:$12</definedName>
  </definedNames>
  <calcPr calcId="145621"/>
  <fileRecoveryPr autoRecover="0"/>
</workbook>
</file>

<file path=xl/calcChain.xml><?xml version="1.0" encoding="utf-8"?>
<calcChain xmlns="http://schemas.openxmlformats.org/spreadsheetml/2006/main">
  <c r="J16" i="24" l="1"/>
  <c r="C73" i="20" l="1"/>
  <c r="C74" i="20"/>
  <c r="D73" i="20"/>
  <c r="D74" i="20"/>
  <c r="E74" i="20"/>
  <c r="D69" i="8" l="1"/>
  <c r="F21" i="23"/>
  <c r="C21" i="23"/>
  <c r="L132" i="20"/>
  <c r="N113" i="14" l="1"/>
  <c r="L77" i="20"/>
  <c r="K132" i="20"/>
  <c r="K113" i="14" l="1"/>
  <c r="V113" i="14"/>
  <c r="E54" i="14"/>
  <c r="H54" i="14"/>
  <c r="P48" i="14"/>
  <c r="H85" i="14"/>
  <c r="C118" i="20"/>
  <c r="F118" i="20"/>
  <c r="J30" i="20"/>
  <c r="F30" i="20" s="1"/>
  <c r="T76" i="20"/>
  <c r="S76" i="20"/>
  <c r="F53" i="14" l="1"/>
  <c r="H53" i="14"/>
  <c r="D116" i="20"/>
  <c r="D117" i="20"/>
  <c r="F117" i="20"/>
  <c r="H84" i="14" l="1"/>
  <c r="G73" i="14"/>
  <c r="E72" i="20"/>
  <c r="M132" i="20" l="1"/>
  <c r="K76" i="20"/>
  <c r="M76" i="20"/>
  <c r="G74" i="14"/>
  <c r="G75" i="14"/>
  <c r="E74" i="14"/>
  <c r="E110" i="20"/>
  <c r="E109" i="20"/>
  <c r="D109" i="20"/>
  <c r="C109" i="20"/>
  <c r="O113" i="14"/>
  <c r="F74" i="14"/>
  <c r="E73" i="2" l="1"/>
  <c r="E69" i="2" l="1"/>
  <c r="E86" i="2"/>
  <c r="H57" i="21"/>
  <c r="H30" i="21"/>
  <c r="K30" i="21" l="1"/>
  <c r="E13" i="25"/>
  <c r="E33" i="25" s="1"/>
  <c r="D13" i="25"/>
  <c r="D33" i="25" s="1"/>
  <c r="O85" i="24"/>
  <c r="N85" i="24"/>
  <c r="M85" i="24"/>
  <c r="L85" i="24"/>
  <c r="K85" i="24"/>
  <c r="E84" i="24"/>
  <c r="E83" i="24"/>
  <c r="E82" i="24"/>
  <c r="J81" i="24"/>
  <c r="E81" i="24"/>
  <c r="J80" i="24"/>
  <c r="E80" i="24"/>
  <c r="J79" i="24"/>
  <c r="E79" i="24"/>
  <c r="J78" i="24"/>
  <c r="E78" i="24"/>
  <c r="J77" i="24"/>
  <c r="E77" i="24"/>
  <c r="J76" i="24"/>
  <c r="E76" i="24"/>
  <c r="J75" i="24"/>
  <c r="E75" i="24"/>
  <c r="J74" i="24"/>
  <c r="E74" i="24"/>
  <c r="J73" i="24"/>
  <c r="E73" i="24"/>
  <c r="J72" i="24"/>
  <c r="E72" i="24"/>
  <c r="J71" i="24"/>
  <c r="E71" i="24"/>
  <c r="J70" i="24"/>
  <c r="E70" i="24"/>
  <c r="J69" i="24"/>
  <c r="E69" i="24"/>
  <c r="J68" i="24"/>
  <c r="E68" i="24"/>
  <c r="J67" i="24"/>
  <c r="E67" i="24"/>
  <c r="J66" i="24"/>
  <c r="E66" i="24"/>
  <c r="J65" i="24"/>
  <c r="E65" i="24"/>
  <c r="J64" i="24"/>
  <c r="E64" i="24"/>
  <c r="J63" i="24"/>
  <c r="E63" i="24"/>
  <c r="J62" i="24"/>
  <c r="E62" i="24"/>
  <c r="J61" i="24"/>
  <c r="E61" i="24"/>
  <c r="J60" i="24"/>
  <c r="E60" i="24"/>
  <c r="J59" i="24"/>
  <c r="E59" i="24"/>
  <c r="J58" i="24"/>
  <c r="E58" i="24"/>
  <c r="J57" i="24"/>
  <c r="E57" i="24"/>
  <c r="J56" i="24"/>
  <c r="E56" i="24"/>
  <c r="J55" i="24"/>
  <c r="E55" i="24"/>
  <c r="J54" i="24"/>
  <c r="E54" i="24"/>
  <c r="J53" i="24"/>
  <c r="E53" i="24"/>
  <c r="J52" i="24"/>
  <c r="E52" i="24"/>
  <c r="J51" i="24"/>
  <c r="E51" i="24"/>
  <c r="J50" i="24"/>
  <c r="J49" i="24"/>
  <c r="E49" i="24"/>
  <c r="J48" i="24"/>
  <c r="E48" i="24"/>
  <c r="J47" i="24"/>
  <c r="E47" i="24"/>
  <c r="J46" i="24"/>
  <c r="E46" i="24"/>
  <c r="J45" i="24"/>
  <c r="E45" i="24"/>
  <c r="J44" i="24"/>
  <c r="E44" i="24"/>
  <c r="J43" i="24"/>
  <c r="E43" i="24"/>
  <c r="J42" i="24"/>
  <c r="E42" i="24"/>
  <c r="J41" i="24"/>
  <c r="E41" i="24"/>
  <c r="J40" i="24"/>
  <c r="E40" i="24"/>
  <c r="J39" i="24"/>
  <c r="E39" i="24"/>
  <c r="J38" i="24"/>
  <c r="E38" i="24"/>
  <c r="J37" i="24"/>
  <c r="E37" i="24"/>
  <c r="J36" i="24"/>
  <c r="E36" i="24"/>
  <c r="J35" i="24"/>
  <c r="E35" i="24"/>
  <c r="J34" i="24"/>
  <c r="E34" i="24"/>
  <c r="J33" i="24"/>
  <c r="E33" i="24"/>
  <c r="J32" i="24"/>
  <c r="E32" i="24"/>
  <c r="J31" i="24"/>
  <c r="E31" i="24"/>
  <c r="J30" i="24"/>
  <c r="E30" i="24"/>
  <c r="J29" i="24"/>
  <c r="E29" i="24"/>
  <c r="J28" i="24"/>
  <c r="E28" i="24"/>
  <c r="J27" i="24"/>
  <c r="E27" i="24"/>
  <c r="J26" i="24"/>
  <c r="E26" i="24"/>
  <c r="J25" i="24"/>
  <c r="E25" i="24"/>
  <c r="J24" i="24"/>
  <c r="E24" i="24"/>
  <c r="J23" i="24"/>
  <c r="E23" i="24"/>
  <c r="J22" i="24"/>
  <c r="E22" i="24"/>
  <c r="J21" i="24"/>
  <c r="E21" i="24"/>
  <c r="J20" i="24"/>
  <c r="E20" i="24"/>
  <c r="J19" i="24"/>
  <c r="E19" i="24"/>
  <c r="J18" i="24"/>
  <c r="E18" i="24"/>
  <c r="J17" i="24"/>
  <c r="E17" i="24"/>
  <c r="J85" i="24"/>
  <c r="E16" i="24"/>
  <c r="D34" i="25" l="1"/>
  <c r="D35" i="25"/>
  <c r="C131" i="20"/>
  <c r="D130" i="20"/>
  <c r="D131" i="20"/>
  <c r="L124" i="20"/>
  <c r="L129" i="20"/>
  <c r="D129" i="20" s="1"/>
  <c r="H105" i="20"/>
  <c r="G105" i="20"/>
  <c r="E62" i="14"/>
  <c r="E63" i="14"/>
  <c r="F62" i="14"/>
  <c r="F63" i="14"/>
  <c r="J59" i="14"/>
  <c r="N59" i="14"/>
  <c r="D36" i="25" l="1"/>
  <c r="L88" i="20"/>
  <c r="N38" i="14"/>
  <c r="K40" i="20"/>
  <c r="C40" i="20" s="1"/>
  <c r="F40" i="20"/>
  <c r="D40" i="20"/>
  <c r="N112" i="20"/>
  <c r="N111" i="20" s="1"/>
  <c r="N132" i="20" s="1"/>
  <c r="N124" i="20"/>
  <c r="F124" i="20" s="1"/>
  <c r="F129" i="20"/>
  <c r="N129" i="20"/>
  <c r="K124" i="20"/>
  <c r="I65" i="20"/>
  <c r="D67" i="20"/>
  <c r="H66" i="20"/>
  <c r="H65" i="20" s="1"/>
  <c r="G67" i="20"/>
  <c r="C67" i="20" s="1"/>
  <c r="H127" i="20"/>
  <c r="D127" i="20" s="1"/>
  <c r="G127" i="20"/>
  <c r="C127" i="20" s="1"/>
  <c r="D128" i="20"/>
  <c r="C128" i="20"/>
  <c r="K130" i="20"/>
  <c r="K129" i="20" s="1"/>
  <c r="F130" i="20"/>
  <c r="C130" i="20"/>
  <c r="L105" i="20"/>
  <c r="D105" i="20" s="1"/>
  <c r="K105" i="20"/>
  <c r="C105" i="20" s="1"/>
  <c r="C106" i="20"/>
  <c r="D106" i="20"/>
  <c r="D126" i="20"/>
  <c r="H125" i="20"/>
  <c r="H124" i="20" s="1"/>
  <c r="G126" i="20"/>
  <c r="C126" i="20" s="1"/>
  <c r="D22" i="20"/>
  <c r="G22" i="20"/>
  <c r="C22" i="20" s="1"/>
  <c r="H20" i="20"/>
  <c r="G20" i="20" s="1"/>
  <c r="C20" i="20" s="1"/>
  <c r="D21" i="20"/>
  <c r="C21" i="20"/>
  <c r="G125" i="20" l="1"/>
  <c r="G66" i="20"/>
  <c r="D66" i="20"/>
  <c r="D125" i="20"/>
  <c r="D20" i="20"/>
  <c r="K116" i="20"/>
  <c r="F116" i="20"/>
  <c r="K104" i="20"/>
  <c r="C104" i="20" s="1"/>
  <c r="K103" i="20"/>
  <c r="C103" i="20" s="1"/>
  <c r="D103" i="20"/>
  <c r="K102" i="20"/>
  <c r="D102" i="20"/>
  <c r="C102" i="20"/>
  <c r="K101" i="20"/>
  <c r="C101" i="20" s="1"/>
  <c r="D101" i="20"/>
  <c r="K100" i="20"/>
  <c r="C100" i="20" s="1"/>
  <c r="D100" i="20"/>
  <c r="K99" i="20"/>
  <c r="C99" i="20" s="1"/>
  <c r="D99" i="20"/>
  <c r="K98" i="20"/>
  <c r="C98" i="20" s="1"/>
  <c r="D98" i="20"/>
  <c r="K97" i="20"/>
  <c r="C97" i="20" s="1"/>
  <c r="D97" i="20"/>
  <c r="L95" i="20"/>
  <c r="L76" i="20" s="1"/>
  <c r="D95" i="20"/>
  <c r="K94" i="20"/>
  <c r="C94" i="20" s="1"/>
  <c r="D94" i="20"/>
  <c r="K93" i="20"/>
  <c r="C93" i="20" s="1"/>
  <c r="D93" i="20"/>
  <c r="K92" i="20"/>
  <c r="C92" i="20" s="1"/>
  <c r="D92" i="20"/>
  <c r="K91" i="20"/>
  <c r="C91" i="20" s="1"/>
  <c r="D91" i="20"/>
  <c r="K90" i="20"/>
  <c r="C90" i="20"/>
  <c r="D90" i="20"/>
  <c r="K88" i="20"/>
  <c r="C88" i="20" s="1"/>
  <c r="C116" i="20" l="1"/>
  <c r="K112" i="20"/>
  <c r="K111" i="20" s="1"/>
  <c r="C66" i="20"/>
  <c r="K95" i="20"/>
  <c r="C95" i="20" s="1"/>
  <c r="C125" i="20"/>
  <c r="G124" i="20"/>
  <c r="D88" i="20"/>
  <c r="E69" i="14"/>
  <c r="F69" i="14"/>
  <c r="J67" i="14"/>
  <c r="I67" i="14" s="1"/>
  <c r="E67" i="14" s="1"/>
  <c r="E57" i="14"/>
  <c r="E58" i="14"/>
  <c r="F58" i="14"/>
  <c r="F56" i="14"/>
  <c r="F57" i="14"/>
  <c r="J56" i="14"/>
  <c r="I56" i="14" s="1"/>
  <c r="E56" i="14" s="1"/>
  <c r="E68" i="14"/>
  <c r="F67" i="14"/>
  <c r="F68" i="14"/>
  <c r="D23" i="8" l="1"/>
  <c r="D14" i="8"/>
  <c r="F33" i="14"/>
  <c r="F34" i="14"/>
  <c r="F35" i="14"/>
  <c r="F36" i="14"/>
  <c r="F37" i="14"/>
  <c r="F40" i="14"/>
  <c r="F41" i="14"/>
  <c r="F42" i="14"/>
  <c r="F43" i="14"/>
  <c r="F44" i="14"/>
  <c r="F45" i="14"/>
  <c r="F46" i="14"/>
  <c r="H52" i="14"/>
  <c r="M48" i="14"/>
  <c r="M52" i="14"/>
  <c r="E52" i="14" s="1"/>
  <c r="H60" i="14"/>
  <c r="F61" i="14"/>
  <c r="P59" i="14"/>
  <c r="F59" i="14"/>
  <c r="E61" i="14"/>
  <c r="M60" i="14"/>
  <c r="E60" i="14" s="1"/>
  <c r="P113" i="14" l="1"/>
  <c r="M59" i="14"/>
  <c r="E59" i="14" s="1"/>
  <c r="H59" i="14"/>
  <c r="M41" i="14"/>
  <c r="E41" i="14" s="1"/>
  <c r="M46" i="14"/>
  <c r="E46" i="14" s="1"/>
  <c r="M38" i="14"/>
  <c r="E38" i="14" s="1"/>
  <c r="M40" i="14"/>
  <c r="E40" i="14" s="1"/>
  <c r="M42" i="14"/>
  <c r="E42" i="14" s="1"/>
  <c r="M43" i="14"/>
  <c r="E43" i="14" s="1"/>
  <c r="M44" i="14"/>
  <c r="E44" i="14" s="1"/>
  <c r="M45" i="14"/>
  <c r="E45" i="14" s="1"/>
  <c r="M47" i="14"/>
  <c r="E47" i="14" s="1"/>
  <c r="N31" i="14"/>
  <c r="M34" i="14"/>
  <c r="E34" i="14" s="1"/>
  <c r="M35" i="14"/>
  <c r="E35" i="14" s="1"/>
  <c r="M36" i="14"/>
  <c r="M37" i="14"/>
  <c r="M33" i="14"/>
  <c r="E37" i="14"/>
  <c r="E36" i="14"/>
  <c r="E33" i="14"/>
  <c r="M113" i="14" l="1"/>
  <c r="M31" i="14"/>
  <c r="E31" i="14" s="1"/>
  <c r="F31" i="14"/>
  <c r="N20" i="14"/>
  <c r="F38" i="14"/>
  <c r="I30" i="20"/>
  <c r="J76" i="20"/>
  <c r="H77" i="20"/>
  <c r="I17" i="20"/>
  <c r="E17" i="20" s="1"/>
  <c r="H17" i="20"/>
  <c r="E15" i="20"/>
  <c r="G15" i="20"/>
  <c r="I14" i="20"/>
  <c r="E14" i="20" s="1"/>
  <c r="K17" i="14"/>
  <c r="K16" i="14" s="1"/>
  <c r="J17" i="14"/>
  <c r="G15" i="14"/>
  <c r="K14" i="14"/>
  <c r="G14" i="14" s="1"/>
  <c r="I15" i="14"/>
  <c r="F82" i="14"/>
  <c r="I82" i="14"/>
  <c r="E82" i="14" s="1"/>
  <c r="K76" i="14"/>
  <c r="G76" i="14" s="1"/>
  <c r="J76" i="14"/>
  <c r="I76" i="14" s="1"/>
  <c r="E76" i="14" s="1"/>
  <c r="H76" i="14"/>
  <c r="K82" i="14"/>
  <c r="I19" i="14"/>
  <c r="E19" i="14" s="1"/>
  <c r="G19" i="14"/>
  <c r="F19" i="14"/>
  <c r="I55" i="14"/>
  <c r="E55" i="14" s="1"/>
  <c r="H55" i="14"/>
  <c r="F55" i="14"/>
  <c r="L51" i="14"/>
  <c r="H51" i="14" s="1"/>
  <c r="J51" i="14"/>
  <c r="F51" i="14" s="1"/>
  <c r="I50" i="14"/>
  <c r="E50" i="14" s="1"/>
  <c r="F50" i="14"/>
  <c r="I49" i="14"/>
  <c r="E49" i="14" s="1"/>
  <c r="H49" i="14"/>
  <c r="F49" i="14"/>
  <c r="I30" i="14"/>
  <c r="E30" i="14" s="1"/>
  <c r="F30" i="14"/>
  <c r="I29" i="14"/>
  <c r="E29" i="14" s="1"/>
  <c r="F29" i="14"/>
  <c r="I28" i="14"/>
  <c r="E28" i="14" s="1"/>
  <c r="F28" i="14"/>
  <c r="I27" i="14"/>
  <c r="E27" i="14" s="1"/>
  <c r="F27" i="14"/>
  <c r="I26" i="14"/>
  <c r="E26" i="14" s="1"/>
  <c r="F26" i="14"/>
  <c r="I25" i="14"/>
  <c r="E25" i="14" s="1"/>
  <c r="F25" i="14"/>
  <c r="I24" i="14"/>
  <c r="F24" i="14"/>
  <c r="I23" i="14"/>
  <c r="F23" i="14"/>
  <c r="I22" i="14"/>
  <c r="E22" i="14" s="1"/>
  <c r="F22" i="14"/>
  <c r="I21" i="14"/>
  <c r="E21" i="14" s="1"/>
  <c r="F21" i="14"/>
  <c r="L48" i="14" l="1"/>
  <c r="L113" i="14" s="1"/>
  <c r="F76" i="14"/>
  <c r="J48" i="14"/>
  <c r="J113" i="14" s="1"/>
  <c r="I51" i="14"/>
  <c r="E51" i="14" s="1"/>
  <c r="I28" i="20"/>
  <c r="D28" i="20"/>
  <c r="G28" i="20"/>
  <c r="C28" i="20" s="1"/>
  <c r="G17" i="20"/>
  <c r="D19" i="20"/>
  <c r="E19" i="20"/>
  <c r="G19" i="20"/>
  <c r="C19" i="20" s="1"/>
  <c r="I108" i="20"/>
  <c r="I76" i="20" s="1"/>
  <c r="H115" i="20"/>
  <c r="J115" i="20"/>
  <c r="H108" i="20"/>
  <c r="G108" i="20" s="1"/>
  <c r="D114" i="20"/>
  <c r="G114" i="20"/>
  <c r="C114" i="20" s="1"/>
  <c r="H76" i="20" l="1"/>
  <c r="C108" i="20"/>
  <c r="H48" i="14"/>
  <c r="F48" i="14"/>
  <c r="I48" i="14"/>
  <c r="K38" i="20"/>
  <c r="K39" i="20"/>
  <c r="K41" i="20"/>
  <c r="K42" i="20"/>
  <c r="K43" i="20"/>
  <c r="K44" i="20"/>
  <c r="K45" i="20"/>
  <c r="K37" i="20"/>
  <c r="L65" i="20"/>
  <c r="K71" i="20"/>
  <c r="K72" i="20"/>
  <c r="K70" i="20"/>
  <c r="K49" i="20"/>
  <c r="K51" i="20"/>
  <c r="K52" i="20"/>
  <c r="K54" i="20"/>
  <c r="K57" i="20"/>
  <c r="K58" i="20"/>
  <c r="K59" i="20"/>
  <c r="K61" i="20"/>
  <c r="K62" i="20"/>
  <c r="K63" i="20"/>
  <c r="K64" i="20"/>
  <c r="K48" i="20"/>
  <c r="D29" i="20"/>
  <c r="K29" i="20"/>
  <c r="C29" i="20" s="1"/>
  <c r="D17" i="20"/>
  <c r="K17" i="20"/>
  <c r="C17" i="20" s="1"/>
  <c r="E48" i="14" l="1"/>
  <c r="K65" i="20"/>
  <c r="M106" i="14"/>
  <c r="M107" i="14"/>
  <c r="M109" i="14"/>
  <c r="M110" i="14"/>
  <c r="M111" i="14"/>
  <c r="M112" i="14"/>
  <c r="M105" i="14"/>
  <c r="M96" i="14"/>
  <c r="M97" i="14"/>
  <c r="M99" i="14"/>
  <c r="M100" i="14"/>
  <c r="M102" i="14"/>
  <c r="M86" i="14"/>
  <c r="M87" i="14"/>
  <c r="M88" i="14"/>
  <c r="M89" i="14"/>
  <c r="M90" i="14"/>
  <c r="M91" i="14"/>
  <c r="M92" i="14"/>
  <c r="M93" i="14"/>
  <c r="M85" i="14"/>
  <c r="M71" i="14"/>
  <c r="M72" i="14"/>
  <c r="M73" i="14"/>
  <c r="F70" i="14"/>
  <c r="M70" i="14"/>
  <c r="E70" i="14" s="1"/>
  <c r="M17" i="14"/>
  <c r="D35" i="20" l="1"/>
  <c r="F108" i="20" l="1"/>
  <c r="E123" i="20" l="1"/>
  <c r="D34" i="20"/>
  <c r="E34" i="20"/>
  <c r="G34" i="20"/>
  <c r="C34" i="20" s="1"/>
  <c r="E73" i="20"/>
  <c r="G77" i="14"/>
  <c r="H93" i="14" l="1"/>
  <c r="G45" i="20"/>
  <c r="G75" i="20"/>
  <c r="C75" i="20" s="1"/>
  <c r="E75" i="20"/>
  <c r="D75" i="20"/>
  <c r="F45" i="20"/>
  <c r="R113" i="14"/>
  <c r="F58" i="20"/>
  <c r="G50" i="20"/>
  <c r="C50" i="20" s="1"/>
  <c r="E50" i="20"/>
  <c r="D50" i="20"/>
  <c r="I98" i="14"/>
  <c r="E98" i="14" s="1"/>
  <c r="G98" i="14"/>
  <c r="F98" i="14"/>
  <c r="Q106" i="14"/>
  <c r="U102" i="14"/>
  <c r="D21" i="23" l="1"/>
  <c r="U88" i="14"/>
  <c r="H89" i="14"/>
  <c r="H88" i="14"/>
  <c r="F41" i="20"/>
  <c r="G33" i="20" l="1"/>
  <c r="I66" i="14"/>
  <c r="E66" i="14" s="1"/>
  <c r="F66" i="14" l="1"/>
  <c r="F65" i="14"/>
  <c r="G95" i="14"/>
  <c r="G94" i="14"/>
  <c r="G93" i="14"/>
  <c r="F93" i="14"/>
  <c r="F92" i="14"/>
  <c r="F91" i="14"/>
  <c r="G90" i="14"/>
  <c r="F90" i="14"/>
  <c r="F88" i="14"/>
  <c r="F86" i="14"/>
  <c r="I106" i="14"/>
  <c r="E106" i="14" s="1"/>
  <c r="I97" i="14"/>
  <c r="I93" i="14"/>
  <c r="E93" i="14" s="1"/>
  <c r="E92" i="14"/>
  <c r="E91" i="14"/>
  <c r="E88" i="14"/>
  <c r="I86" i="14"/>
  <c r="E86" i="14" s="1"/>
  <c r="I110" i="14"/>
  <c r="E110" i="14" s="1"/>
  <c r="I109" i="14"/>
  <c r="E109" i="14" s="1"/>
  <c r="I111" i="14"/>
  <c r="E111" i="14" s="1"/>
  <c r="I84" i="14"/>
  <c r="E84" i="14" s="1"/>
  <c r="G84" i="14"/>
  <c r="F84" i="14"/>
  <c r="J64" i="14"/>
  <c r="F64" i="14" s="1"/>
  <c r="I65" i="14"/>
  <c r="E65" i="14" s="1"/>
  <c r="G101" i="14"/>
  <c r="G105" i="14"/>
  <c r="F105" i="14"/>
  <c r="G104" i="14"/>
  <c r="H106" i="14"/>
  <c r="G106" i="14"/>
  <c r="F106" i="14"/>
  <c r="G107" i="14"/>
  <c r="F107" i="14"/>
  <c r="E107" i="14"/>
  <c r="F112" i="14"/>
  <c r="F111" i="14"/>
  <c r="F110" i="14"/>
  <c r="G109" i="14"/>
  <c r="F109" i="14"/>
  <c r="G62" i="20"/>
  <c r="C62" i="20" s="1"/>
  <c r="G61" i="20"/>
  <c r="C61" i="20" s="1"/>
  <c r="D62" i="20"/>
  <c r="E61" i="20"/>
  <c r="D61" i="20"/>
  <c r="H31" i="20"/>
  <c r="H30" i="20" s="1"/>
  <c r="G32" i="20"/>
  <c r="I64" i="14" l="1"/>
  <c r="E64" i="14" s="1"/>
  <c r="G49" i="20"/>
  <c r="H20" i="21" l="1"/>
  <c r="G113" i="20"/>
  <c r="C71" i="20"/>
  <c r="D71" i="20"/>
  <c r="E72" i="14"/>
  <c r="F72" i="14"/>
  <c r="J20" i="14"/>
  <c r="D82" i="20"/>
  <c r="D83" i="20"/>
  <c r="D84" i="20"/>
  <c r="D85" i="20"/>
  <c r="D86" i="20"/>
  <c r="D87" i="20"/>
  <c r="G78" i="20"/>
  <c r="G79" i="20"/>
  <c r="G80" i="20"/>
  <c r="G81" i="20"/>
  <c r="G82" i="20"/>
  <c r="C82" i="20" s="1"/>
  <c r="G83" i="20"/>
  <c r="C83" i="20" s="1"/>
  <c r="G84" i="20"/>
  <c r="C84" i="20" s="1"/>
  <c r="G85" i="20"/>
  <c r="C85" i="20" s="1"/>
  <c r="G86" i="20"/>
  <c r="C86" i="20" s="1"/>
  <c r="G87" i="20"/>
  <c r="C87" i="20" s="1"/>
  <c r="D124" i="20" l="1"/>
  <c r="C129" i="20"/>
  <c r="C124" i="20"/>
  <c r="E15" i="14"/>
  <c r="F15" i="14"/>
  <c r="I14" i="14"/>
  <c r="J14" i="14"/>
  <c r="C15" i="20"/>
  <c r="D15" i="20"/>
  <c r="H14" i="20"/>
  <c r="G14" i="20" s="1"/>
  <c r="C14" i="20" s="1"/>
  <c r="E71" i="14"/>
  <c r="F71" i="14"/>
  <c r="D70" i="20"/>
  <c r="C70" i="20"/>
  <c r="G123" i="20"/>
  <c r="D14" i="20" l="1"/>
  <c r="E14" i="14"/>
  <c r="F14" i="14"/>
  <c r="D108" i="20"/>
  <c r="E24" i="14"/>
  <c r="E23" i="14"/>
  <c r="L16" i="20"/>
  <c r="L13" i="20" s="1"/>
  <c r="K16" i="20"/>
  <c r="K13" i="20" s="1"/>
  <c r="I16" i="20"/>
  <c r="H16" i="20"/>
  <c r="H13" i="20" s="1"/>
  <c r="H71" i="21"/>
  <c r="E16" i="20" l="1"/>
  <c r="I13" i="20"/>
  <c r="E43" i="2"/>
  <c r="G18" i="20" l="1"/>
  <c r="G16" i="20" s="1"/>
  <c r="D18" i="20"/>
  <c r="J16" i="14"/>
  <c r="I18" i="14"/>
  <c r="C18" i="20" l="1"/>
  <c r="I111" i="20"/>
  <c r="Q30" i="20"/>
  <c r="E108" i="20"/>
  <c r="D121" i="20"/>
  <c r="G121" i="20"/>
  <c r="C121" i="20" s="1"/>
  <c r="E28" i="20"/>
  <c r="D123" i="20"/>
  <c r="C123" i="20"/>
  <c r="D69" i="20"/>
  <c r="E69" i="20"/>
  <c r="G69" i="20"/>
  <c r="D27" i="20"/>
  <c r="G27" i="20"/>
  <c r="C27" i="20" s="1"/>
  <c r="D122" i="20"/>
  <c r="G122" i="20"/>
  <c r="C122" i="20" s="1"/>
  <c r="D26" i="20"/>
  <c r="G26" i="20"/>
  <c r="C26" i="20" s="1"/>
  <c r="E26" i="20"/>
  <c r="D36" i="20"/>
  <c r="E36" i="20"/>
  <c r="G35" i="20"/>
  <c r="C35" i="20" s="1"/>
  <c r="G36" i="20"/>
  <c r="C36" i="20" s="1"/>
  <c r="D25" i="20"/>
  <c r="G25" i="20"/>
  <c r="C25" i="20" s="1"/>
  <c r="E24" i="20"/>
  <c r="E120" i="20"/>
  <c r="G68" i="20"/>
  <c r="E68" i="20"/>
  <c r="D68" i="20"/>
  <c r="G23" i="20"/>
  <c r="E29" i="20"/>
  <c r="E23" i="20"/>
  <c r="G70" i="14"/>
  <c r="G78" i="14"/>
  <c r="G79" i="14"/>
  <c r="G80" i="14"/>
  <c r="G81" i="14"/>
  <c r="G82" i="14"/>
  <c r="C68" i="20" l="1"/>
  <c r="G65" i="20"/>
  <c r="G13" i="20"/>
  <c r="E111" i="20"/>
  <c r="I132" i="20"/>
  <c r="C69" i="20"/>
  <c r="G38" i="20"/>
  <c r="C56" i="20"/>
  <c r="E56" i="20"/>
  <c r="D56" i="20"/>
  <c r="D63" i="20" l="1"/>
  <c r="I108" i="14"/>
  <c r="I103" i="14"/>
  <c r="E53" i="20"/>
  <c r="G63" i="20"/>
  <c r="C63" i="20" s="1"/>
  <c r="G60" i="20"/>
  <c r="F18" i="14" l="1"/>
  <c r="E18" i="14"/>
  <c r="N16" i="14"/>
  <c r="M16" i="14"/>
  <c r="C79" i="20"/>
  <c r="D79" i="20"/>
  <c r="C23" i="20"/>
  <c r="E76" i="20"/>
  <c r="C72" i="20"/>
  <c r="D72" i="20"/>
  <c r="D81" i="20"/>
  <c r="C81" i="20"/>
  <c r="C80" i="20"/>
  <c r="D80" i="20"/>
  <c r="G119" i="20"/>
  <c r="C119" i="20" s="1"/>
  <c r="C110" i="20"/>
  <c r="G115" i="20"/>
  <c r="C115" i="20" s="1"/>
  <c r="F115" i="20"/>
  <c r="D115" i="20"/>
  <c r="F113" i="20"/>
  <c r="D113" i="20"/>
  <c r="C113" i="20"/>
  <c r="D119" i="20"/>
  <c r="F119" i="20"/>
  <c r="E75" i="14"/>
  <c r="E27" i="2"/>
  <c r="E60" i="2"/>
  <c r="E82" i="2"/>
  <c r="E84" i="2"/>
  <c r="I100" i="14"/>
  <c r="E108" i="14"/>
  <c r="E103" i="14"/>
  <c r="E112" i="14"/>
  <c r="E105" i="14"/>
  <c r="I102" i="14"/>
  <c r="E102" i="14" s="1"/>
  <c r="E96" i="14"/>
  <c r="E90" i="14"/>
  <c r="E85" i="14"/>
  <c r="T113" i="14"/>
  <c r="S113" i="14"/>
  <c r="C64" i="20"/>
  <c r="D64" i="20"/>
  <c r="D39" i="20"/>
  <c r="D38" i="20"/>
  <c r="E37" i="20"/>
  <c r="D37" i="20"/>
  <c r="G59" i="20"/>
  <c r="G58" i="20"/>
  <c r="G55" i="20"/>
  <c r="G54" i="20"/>
  <c r="G52" i="20"/>
  <c r="L30" i="20"/>
  <c r="C60" i="20"/>
  <c r="D60" i="20"/>
  <c r="E59" i="20"/>
  <c r="D59" i="20"/>
  <c r="G108" i="14"/>
  <c r="F108" i="14"/>
  <c r="G103" i="14"/>
  <c r="F103" i="14"/>
  <c r="G102" i="14"/>
  <c r="F102" i="14"/>
  <c r="G100" i="14"/>
  <c r="F100" i="14"/>
  <c r="F99" i="14"/>
  <c r="G97" i="14"/>
  <c r="F97" i="14"/>
  <c r="G96" i="14"/>
  <c r="F96" i="14"/>
  <c r="F89" i="14"/>
  <c r="F87" i="14"/>
  <c r="G85" i="14"/>
  <c r="F85" i="14"/>
  <c r="E58" i="20"/>
  <c r="D58" i="20"/>
  <c r="E57" i="20"/>
  <c r="D57" i="20"/>
  <c r="C44" i="20"/>
  <c r="C42" i="20"/>
  <c r="C39" i="20"/>
  <c r="R132" i="20"/>
  <c r="E55" i="20"/>
  <c r="D55" i="20"/>
  <c r="E54" i="20"/>
  <c r="D54" i="20"/>
  <c r="E52" i="20"/>
  <c r="D52" i="20"/>
  <c r="D51" i="20"/>
  <c r="E49" i="20"/>
  <c r="D49" i="20"/>
  <c r="E48" i="20"/>
  <c r="D48" i="20"/>
  <c r="E45" i="20"/>
  <c r="D45" i="20"/>
  <c r="D44" i="20"/>
  <c r="D43" i="20"/>
  <c r="E42" i="20"/>
  <c r="D42" i="20"/>
  <c r="D41" i="20"/>
  <c r="D32" i="20"/>
  <c r="C32" i="20"/>
  <c r="D33" i="20"/>
  <c r="D110" i="20"/>
  <c r="F75" i="14"/>
  <c r="H66" i="21"/>
  <c r="H65" i="21" s="1"/>
  <c r="H23" i="21"/>
  <c r="H16" i="21"/>
  <c r="H14" i="21"/>
  <c r="J112" i="20"/>
  <c r="J111" i="20" s="1"/>
  <c r="F111" i="20" s="1"/>
  <c r="H112" i="20"/>
  <c r="C78" i="20"/>
  <c r="D78" i="20"/>
  <c r="F73" i="14"/>
  <c r="T30" i="20"/>
  <c r="S30" i="20"/>
  <c r="S132" i="20" s="1"/>
  <c r="C33" i="20"/>
  <c r="E47" i="20"/>
  <c r="E46" i="20"/>
  <c r="R83" i="14"/>
  <c r="F83" i="14" s="1"/>
  <c r="E67" i="2"/>
  <c r="E56" i="2"/>
  <c r="E42" i="2" s="1"/>
  <c r="E39" i="2"/>
  <c r="E37" i="2"/>
  <c r="E35" i="2"/>
  <c r="E33" i="2"/>
  <c r="E31" i="2"/>
  <c r="E24" i="2"/>
  <c r="E18" i="2"/>
  <c r="E14" i="2"/>
  <c r="E10" i="2"/>
  <c r="G67" i="15"/>
  <c r="G72" i="15"/>
  <c r="F79" i="15"/>
  <c r="F72" i="15"/>
  <c r="F67" i="15"/>
  <c r="S89" i="15"/>
  <c r="G207" i="15"/>
  <c r="C207" i="15"/>
  <c r="D207" i="15"/>
  <c r="H206" i="15"/>
  <c r="G206" i="15"/>
  <c r="C206" i="15"/>
  <c r="G205" i="15"/>
  <c r="C205" i="15" s="1"/>
  <c r="D205" i="15"/>
  <c r="G204" i="15"/>
  <c r="C204" i="15" s="1"/>
  <c r="D204" i="15"/>
  <c r="A204" i="15"/>
  <c r="A205" i="15"/>
  <c r="H203" i="15"/>
  <c r="G203" i="15" s="1"/>
  <c r="C203" i="15" s="1"/>
  <c r="G202" i="15"/>
  <c r="G200" i="15" s="1"/>
  <c r="C200" i="15" s="1"/>
  <c r="D202" i="15"/>
  <c r="K201" i="15"/>
  <c r="C201" i="15"/>
  <c r="D201" i="15"/>
  <c r="L200" i="15"/>
  <c r="K200" i="15"/>
  <c r="H200" i="15"/>
  <c r="D200" i="15" s="1"/>
  <c r="G199" i="15"/>
  <c r="G198" i="15"/>
  <c r="C198" i="15"/>
  <c r="D199" i="15"/>
  <c r="A199" i="15"/>
  <c r="A200" i="15"/>
  <c r="A201" i="15"/>
  <c r="A202" i="15" s="1"/>
  <c r="H198" i="15"/>
  <c r="L197" i="15"/>
  <c r="S196" i="15"/>
  <c r="G196" i="15"/>
  <c r="E196" i="15"/>
  <c r="D196" i="15"/>
  <c r="C196" i="15"/>
  <c r="G195" i="15"/>
  <c r="C195" i="15" s="1"/>
  <c r="E195" i="15"/>
  <c r="D195" i="15"/>
  <c r="G194" i="15"/>
  <c r="C194" i="15" s="1"/>
  <c r="E194" i="15"/>
  <c r="D194" i="15"/>
  <c r="S193" i="15"/>
  <c r="G193" i="15"/>
  <c r="C193" i="15"/>
  <c r="E193" i="15"/>
  <c r="D193" i="15"/>
  <c r="G192" i="15"/>
  <c r="C192" i="15"/>
  <c r="E192" i="15"/>
  <c r="D192" i="15"/>
  <c r="G191" i="15"/>
  <c r="C191" i="15"/>
  <c r="E191" i="15"/>
  <c r="D191" i="15"/>
  <c r="G190" i="15"/>
  <c r="C190" i="15"/>
  <c r="E190" i="15"/>
  <c r="D190" i="15"/>
  <c r="S189" i="15"/>
  <c r="C189" i="15"/>
  <c r="G189" i="15"/>
  <c r="E189" i="15"/>
  <c r="D189" i="15"/>
  <c r="G188" i="15"/>
  <c r="C188" i="15" s="1"/>
  <c r="E188" i="15"/>
  <c r="D188" i="15"/>
  <c r="A188" i="15"/>
  <c r="A189" i="15" s="1"/>
  <c r="A190" i="15" s="1"/>
  <c r="A191" i="15" s="1"/>
  <c r="A192" i="15" s="1"/>
  <c r="A193" i="15" s="1"/>
  <c r="A194" i="15" s="1"/>
  <c r="A195" i="15" s="1"/>
  <c r="A196" i="15" s="1"/>
  <c r="S187" i="15"/>
  <c r="G187" i="15"/>
  <c r="C187" i="15"/>
  <c r="E187" i="15"/>
  <c r="E175" i="15" s="1"/>
  <c r="D187" i="15"/>
  <c r="G186" i="15"/>
  <c r="G185" i="15"/>
  <c r="C185" i="15"/>
  <c r="D186" i="15"/>
  <c r="A186" i="15"/>
  <c r="H185" i="15"/>
  <c r="D185" i="15"/>
  <c r="G184" i="15"/>
  <c r="C184" i="15" s="1"/>
  <c r="D184" i="15"/>
  <c r="G183" i="15"/>
  <c r="C183" i="15" s="1"/>
  <c r="D183" i="15"/>
  <c r="G182" i="15"/>
  <c r="C182" i="15" s="1"/>
  <c r="D182" i="15"/>
  <c r="K181" i="15"/>
  <c r="C181" i="15"/>
  <c r="D181" i="15"/>
  <c r="G180" i="15"/>
  <c r="C180" i="15" s="1"/>
  <c r="D180" i="15"/>
  <c r="A180" i="15"/>
  <c r="A181" i="15" s="1"/>
  <c r="G179" i="15"/>
  <c r="C179" i="15"/>
  <c r="F179" i="15"/>
  <c r="K178" i="15"/>
  <c r="C178" i="15" s="1"/>
  <c r="F178" i="15"/>
  <c r="N177" i="15"/>
  <c r="K177" i="15" s="1"/>
  <c r="G177" i="15"/>
  <c r="D177" i="15"/>
  <c r="L176" i="15"/>
  <c r="J176" i="15"/>
  <c r="J175" i="15"/>
  <c r="H176" i="15"/>
  <c r="V175" i="15"/>
  <c r="U175" i="15"/>
  <c r="T175" i="15"/>
  <c r="I175" i="15"/>
  <c r="S174" i="15"/>
  <c r="K174" i="15"/>
  <c r="C174" i="15" s="1"/>
  <c r="E174" i="15"/>
  <c r="D174" i="15"/>
  <c r="A174" i="15"/>
  <c r="A175" i="15"/>
  <c r="A176" i="15"/>
  <c r="A177" i="15" s="1"/>
  <c r="A178" i="15" s="1"/>
  <c r="S173" i="15"/>
  <c r="S140" i="15" s="1"/>
  <c r="C173" i="15"/>
  <c r="K173" i="15"/>
  <c r="E173" i="15"/>
  <c r="D173" i="15"/>
  <c r="G172" i="15"/>
  <c r="C172" i="15" s="1"/>
  <c r="D172" i="15"/>
  <c r="G171" i="15"/>
  <c r="C171" i="15"/>
  <c r="D171" i="15"/>
  <c r="D170" i="15"/>
  <c r="K169" i="15"/>
  <c r="C169" i="15"/>
  <c r="E169" i="15"/>
  <c r="D169" i="15"/>
  <c r="K168" i="15"/>
  <c r="C168" i="15"/>
  <c r="E168" i="15"/>
  <c r="D168" i="15"/>
  <c r="K167" i="15"/>
  <c r="C167" i="15"/>
  <c r="E167" i="15"/>
  <c r="D167" i="15"/>
  <c r="K166" i="15"/>
  <c r="G166" i="15"/>
  <c r="E166" i="15"/>
  <c r="D166" i="15"/>
  <c r="K165" i="15"/>
  <c r="C165" i="15"/>
  <c r="E165" i="15"/>
  <c r="D165" i="15"/>
  <c r="K164" i="15"/>
  <c r="C164" i="15"/>
  <c r="E164" i="15"/>
  <c r="D164" i="15"/>
  <c r="K163" i="15"/>
  <c r="C163" i="15"/>
  <c r="E163" i="15"/>
  <c r="D163" i="15"/>
  <c r="K162" i="15"/>
  <c r="C162" i="15"/>
  <c r="E162" i="15"/>
  <c r="D162" i="15"/>
  <c r="K161" i="15"/>
  <c r="C161" i="15"/>
  <c r="E161" i="15"/>
  <c r="D161" i="15"/>
  <c r="K160" i="15"/>
  <c r="C160" i="15"/>
  <c r="E160" i="15"/>
  <c r="D160" i="15"/>
  <c r="K159" i="15"/>
  <c r="C159" i="15"/>
  <c r="E159" i="15"/>
  <c r="D159" i="15"/>
  <c r="K158" i="15"/>
  <c r="C158" i="15"/>
  <c r="E158" i="15"/>
  <c r="D158" i="15"/>
  <c r="A158" i="15"/>
  <c r="A159" i="15"/>
  <c r="A160" i="15" s="1"/>
  <c r="A161" i="15" s="1"/>
  <c r="A162" i="15" s="1"/>
  <c r="A163" i="15"/>
  <c r="A164" i="15" s="1"/>
  <c r="A165" i="15" s="1"/>
  <c r="A166" i="15" s="1"/>
  <c r="A167" i="15"/>
  <c r="A168" i="15" s="1"/>
  <c r="A169" i="15" s="1"/>
  <c r="A170" i="15" s="1"/>
  <c r="A171" i="15" s="1"/>
  <c r="A172" i="15" s="1"/>
  <c r="S157" i="15"/>
  <c r="G157" i="15"/>
  <c r="C157" i="15"/>
  <c r="E157" i="15"/>
  <c r="D157" i="15"/>
  <c r="G156" i="15"/>
  <c r="C156" i="15"/>
  <c r="D156" i="15"/>
  <c r="G155" i="15"/>
  <c r="C155" i="15"/>
  <c r="D155" i="15"/>
  <c r="G154" i="15"/>
  <c r="C154" i="15" s="1"/>
  <c r="F154" i="15"/>
  <c r="G153" i="15"/>
  <c r="C153" i="15" s="1"/>
  <c r="F153" i="15"/>
  <c r="K152" i="15"/>
  <c r="C152" i="15"/>
  <c r="E152" i="15"/>
  <c r="D152" i="15"/>
  <c r="G151" i="15"/>
  <c r="C151" i="15"/>
  <c r="D151" i="15"/>
  <c r="G150" i="15"/>
  <c r="C150" i="15"/>
  <c r="D150" i="15"/>
  <c r="K149" i="15"/>
  <c r="K148" i="15"/>
  <c r="C148" i="15"/>
  <c r="D148" i="15"/>
  <c r="K147" i="15"/>
  <c r="C147" i="15" s="1"/>
  <c r="D147" i="15"/>
  <c r="A147" i="15"/>
  <c r="A148" i="15" s="1"/>
  <c r="G146" i="15"/>
  <c r="C146" i="15"/>
  <c r="D146" i="15"/>
  <c r="G145" i="15"/>
  <c r="C145" i="15" s="1"/>
  <c r="D145" i="15"/>
  <c r="G144" i="15"/>
  <c r="C144" i="15" s="1"/>
  <c r="D144" i="15"/>
  <c r="G143" i="15"/>
  <c r="D143" i="15"/>
  <c r="G142" i="15"/>
  <c r="C142" i="15"/>
  <c r="D142" i="15"/>
  <c r="M141" i="15"/>
  <c r="M140" i="15" s="1"/>
  <c r="L141" i="15"/>
  <c r="L140" i="15" s="1"/>
  <c r="J141" i="15"/>
  <c r="H141" i="15"/>
  <c r="A141" i="15"/>
  <c r="A142" i="15"/>
  <c r="A143" i="15" s="1"/>
  <c r="A144" i="15" s="1"/>
  <c r="U140" i="15"/>
  <c r="T140" i="15"/>
  <c r="I140" i="15"/>
  <c r="S139" i="15"/>
  <c r="C139" i="15" s="1"/>
  <c r="G139" i="15"/>
  <c r="E139" i="15"/>
  <c r="D139" i="15"/>
  <c r="S138" i="15"/>
  <c r="G138" i="15"/>
  <c r="E138" i="15"/>
  <c r="D138" i="15"/>
  <c r="G137" i="15"/>
  <c r="C137" i="15" s="1"/>
  <c r="D137" i="15"/>
  <c r="G136" i="15"/>
  <c r="C136" i="15" s="1"/>
  <c r="D136" i="15"/>
  <c r="D135" i="15"/>
  <c r="G134" i="15"/>
  <c r="C134" i="15" s="1"/>
  <c r="D134" i="15"/>
  <c r="G133" i="15"/>
  <c r="C133" i="15"/>
  <c r="D133" i="15"/>
  <c r="G132" i="15"/>
  <c r="C132" i="15"/>
  <c r="D132" i="15"/>
  <c r="S131" i="15"/>
  <c r="G131" i="15"/>
  <c r="E131" i="15"/>
  <c r="D131" i="15"/>
  <c r="C131" i="15"/>
  <c r="G130" i="15"/>
  <c r="C130" i="15"/>
  <c r="D130" i="15"/>
  <c r="G129" i="15"/>
  <c r="C129" i="15" s="1"/>
  <c r="E129" i="15"/>
  <c r="D129" i="15"/>
  <c r="S128" i="15"/>
  <c r="G128" i="15"/>
  <c r="E128" i="15"/>
  <c r="D128" i="15"/>
  <c r="C128" i="15"/>
  <c r="S127" i="15"/>
  <c r="G127" i="15"/>
  <c r="E127" i="15"/>
  <c r="D127" i="15"/>
  <c r="G126" i="15"/>
  <c r="C126" i="15"/>
  <c r="E126" i="15"/>
  <c r="D126" i="15"/>
  <c r="S125" i="15"/>
  <c r="G125" i="15"/>
  <c r="C125" i="15"/>
  <c r="E125" i="15"/>
  <c r="D125" i="15"/>
  <c r="S124" i="15"/>
  <c r="C124" i="15"/>
  <c r="G124" i="15"/>
  <c r="E124" i="15"/>
  <c r="D124" i="15"/>
  <c r="A124" i="15"/>
  <c r="A125" i="15" s="1"/>
  <c r="A126" i="15" s="1"/>
  <c r="A127" i="15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S123" i="15"/>
  <c r="G123" i="15"/>
  <c r="C123" i="15" s="1"/>
  <c r="E123" i="15"/>
  <c r="D123" i="15"/>
  <c r="S122" i="15"/>
  <c r="G122" i="15"/>
  <c r="C122" i="15" s="1"/>
  <c r="E122" i="15"/>
  <c r="D122" i="15"/>
  <c r="G121" i="15"/>
  <c r="C121" i="15" s="1"/>
  <c r="D121" i="15"/>
  <c r="G120" i="15"/>
  <c r="C120" i="15" s="1"/>
  <c r="D120" i="15"/>
  <c r="G119" i="15"/>
  <c r="D119" i="15"/>
  <c r="C119" i="15"/>
  <c r="G118" i="15"/>
  <c r="D118" i="15"/>
  <c r="C118" i="15"/>
  <c r="S117" i="15"/>
  <c r="G117" i="15"/>
  <c r="E117" i="15"/>
  <c r="D117" i="15"/>
  <c r="C117" i="15"/>
  <c r="G116" i="15"/>
  <c r="D116" i="15"/>
  <c r="C116" i="15"/>
  <c r="G115" i="15"/>
  <c r="C115" i="15" s="1"/>
  <c r="D115" i="15"/>
  <c r="S114" i="15"/>
  <c r="G114" i="15"/>
  <c r="F114" i="15"/>
  <c r="E114" i="15"/>
  <c r="D114" i="15"/>
  <c r="C114" i="15"/>
  <c r="G113" i="15"/>
  <c r="D113" i="15"/>
  <c r="C113" i="15"/>
  <c r="G112" i="15"/>
  <c r="C112" i="15" s="1"/>
  <c r="D112" i="15"/>
  <c r="S111" i="15"/>
  <c r="G111" i="15"/>
  <c r="F111" i="15"/>
  <c r="E111" i="15"/>
  <c r="D111" i="15"/>
  <c r="C111" i="15"/>
  <c r="G110" i="15"/>
  <c r="D110" i="15"/>
  <c r="C110" i="15"/>
  <c r="G109" i="15"/>
  <c r="C109" i="15" s="1"/>
  <c r="D109" i="15"/>
  <c r="G108" i="15"/>
  <c r="C108" i="15"/>
  <c r="D108" i="15"/>
  <c r="G107" i="15"/>
  <c r="C107" i="15"/>
  <c r="D107" i="15"/>
  <c r="G106" i="15"/>
  <c r="D106" i="15"/>
  <c r="C106" i="15"/>
  <c r="G105" i="15"/>
  <c r="C105" i="15" s="1"/>
  <c r="D105" i="15"/>
  <c r="G104" i="15"/>
  <c r="C104" i="15" s="1"/>
  <c r="D104" i="15"/>
  <c r="A104" i="15"/>
  <c r="G103" i="15"/>
  <c r="C103" i="15" s="1"/>
  <c r="D103" i="15"/>
  <c r="G102" i="15"/>
  <c r="D102" i="15"/>
  <c r="C102" i="15"/>
  <c r="G101" i="15"/>
  <c r="D101" i="15"/>
  <c r="C101" i="15"/>
  <c r="H100" i="15"/>
  <c r="H99" i="15" s="1"/>
  <c r="D99" i="15"/>
  <c r="V99" i="15"/>
  <c r="U99" i="15"/>
  <c r="T99" i="15"/>
  <c r="I99" i="15"/>
  <c r="E99" i="15" s="1"/>
  <c r="F99" i="15"/>
  <c r="G98" i="15"/>
  <c r="C98" i="15" s="1"/>
  <c r="D98" i="15"/>
  <c r="A98" i="15"/>
  <c r="A99" i="15" s="1"/>
  <c r="A100" i="15" s="1"/>
  <c r="A101" i="15"/>
  <c r="A102" i="15" s="1"/>
  <c r="G97" i="15"/>
  <c r="C97" i="15" s="1"/>
  <c r="D97" i="15"/>
  <c r="G96" i="15"/>
  <c r="C96" i="15" s="1"/>
  <c r="E96" i="15"/>
  <c r="D96" i="15"/>
  <c r="G95" i="15"/>
  <c r="C95" i="15" s="1"/>
  <c r="E95" i="15"/>
  <c r="D95" i="15"/>
  <c r="G94" i="15"/>
  <c r="C94" i="15" s="1"/>
  <c r="E94" i="15"/>
  <c r="D94" i="15"/>
  <c r="A94" i="15"/>
  <c r="A95" i="15" s="1"/>
  <c r="A96" i="15" s="1"/>
  <c r="G93" i="15"/>
  <c r="C93" i="15"/>
  <c r="E93" i="15"/>
  <c r="D93" i="15"/>
  <c r="G92" i="15"/>
  <c r="C92" i="15"/>
  <c r="E92" i="15"/>
  <c r="D92" i="15"/>
  <c r="G91" i="15"/>
  <c r="C91" i="15" s="1"/>
  <c r="E91" i="15"/>
  <c r="D91" i="15"/>
  <c r="G90" i="15"/>
  <c r="C90" i="15" s="1"/>
  <c r="D90" i="15"/>
  <c r="O89" i="15"/>
  <c r="G89" i="15"/>
  <c r="C89" i="15" s="1"/>
  <c r="F89" i="15"/>
  <c r="E89" i="15"/>
  <c r="D89" i="15"/>
  <c r="S88" i="15"/>
  <c r="O88" i="15"/>
  <c r="G88" i="15"/>
  <c r="E88" i="15"/>
  <c r="D88" i="15"/>
  <c r="S87" i="15"/>
  <c r="O87" i="15"/>
  <c r="C87" i="15"/>
  <c r="G87" i="15"/>
  <c r="E87" i="15"/>
  <c r="D87" i="15"/>
  <c r="A87" i="15"/>
  <c r="S86" i="15"/>
  <c r="O86" i="15"/>
  <c r="G86" i="15"/>
  <c r="E86" i="15"/>
  <c r="D86" i="15"/>
  <c r="S85" i="15"/>
  <c r="G85" i="15"/>
  <c r="E85" i="15"/>
  <c r="D85" i="15"/>
  <c r="C85" i="15"/>
  <c r="S84" i="15"/>
  <c r="O84" i="15"/>
  <c r="G84" i="15"/>
  <c r="E84" i="15"/>
  <c r="D84" i="15"/>
  <c r="A84" i="15"/>
  <c r="A85" i="15" s="1"/>
  <c r="S83" i="15"/>
  <c r="O83" i="15"/>
  <c r="G83" i="15"/>
  <c r="E83" i="15"/>
  <c r="D83" i="15"/>
  <c r="S82" i="15"/>
  <c r="O82" i="15"/>
  <c r="C82" i="15" s="1"/>
  <c r="K82" i="15"/>
  <c r="G82" i="15"/>
  <c r="E82" i="15"/>
  <c r="D82" i="15"/>
  <c r="S81" i="15"/>
  <c r="O81" i="15"/>
  <c r="G81" i="15"/>
  <c r="E81" i="15"/>
  <c r="D81" i="15"/>
  <c r="S80" i="15"/>
  <c r="G80" i="15"/>
  <c r="E80" i="15"/>
  <c r="D80" i="15"/>
  <c r="C80" i="15"/>
  <c r="S79" i="15"/>
  <c r="O79" i="15"/>
  <c r="C79" i="15" s="1"/>
  <c r="G79" i="15"/>
  <c r="E79" i="15"/>
  <c r="D79" i="15"/>
  <c r="A79" i="15"/>
  <c r="A80" i="15" s="1"/>
  <c r="A81" i="15" s="1"/>
  <c r="A82" i="15" s="1"/>
  <c r="S78" i="15"/>
  <c r="G78" i="15"/>
  <c r="C78" i="15" s="1"/>
  <c r="E78" i="15"/>
  <c r="D78" i="15"/>
  <c r="S77" i="15"/>
  <c r="O77" i="15"/>
  <c r="G77" i="15"/>
  <c r="E77" i="15"/>
  <c r="D77" i="15"/>
  <c r="S76" i="15"/>
  <c r="O76" i="15"/>
  <c r="G76" i="15"/>
  <c r="E76" i="15"/>
  <c r="D76" i="15"/>
  <c r="S75" i="15"/>
  <c r="O75" i="15"/>
  <c r="G75" i="15"/>
  <c r="C75" i="15" s="1"/>
  <c r="E75" i="15"/>
  <c r="D75" i="15"/>
  <c r="S74" i="15"/>
  <c r="G74" i="15"/>
  <c r="E74" i="15"/>
  <c r="D74" i="15"/>
  <c r="S73" i="15"/>
  <c r="O73" i="15"/>
  <c r="G73" i="15"/>
  <c r="E73" i="15"/>
  <c r="D73" i="15"/>
  <c r="A73" i="15"/>
  <c r="A74" i="15"/>
  <c r="A75" i="15"/>
  <c r="A76" i="15" s="1"/>
  <c r="A77" i="15" s="1"/>
  <c r="S72" i="15"/>
  <c r="O72" i="15"/>
  <c r="C72" i="15" s="1"/>
  <c r="E72" i="15"/>
  <c r="D72" i="15"/>
  <c r="S71" i="15"/>
  <c r="G71" i="15"/>
  <c r="C71" i="15"/>
  <c r="F71" i="15"/>
  <c r="E71" i="15"/>
  <c r="D71" i="15"/>
  <c r="S70" i="15"/>
  <c r="O70" i="15"/>
  <c r="G70" i="15"/>
  <c r="F70" i="15"/>
  <c r="E70" i="15"/>
  <c r="D70" i="15"/>
  <c r="S69" i="15"/>
  <c r="O69" i="15"/>
  <c r="C69" i="15" s="1"/>
  <c r="G69" i="15"/>
  <c r="E69" i="15"/>
  <c r="D69" i="15"/>
  <c r="O68" i="15"/>
  <c r="K68" i="15"/>
  <c r="C68" i="15"/>
  <c r="E68" i="15"/>
  <c r="D68" i="15"/>
  <c r="S67" i="15"/>
  <c r="O67" i="15"/>
  <c r="E67" i="15"/>
  <c r="D67" i="15"/>
  <c r="A67" i="15"/>
  <c r="S66" i="15"/>
  <c r="O66" i="15"/>
  <c r="G66" i="15"/>
  <c r="E66" i="15"/>
  <c r="D66" i="15"/>
  <c r="S65" i="15"/>
  <c r="O65" i="15"/>
  <c r="G65" i="15"/>
  <c r="E65" i="15"/>
  <c r="D65" i="15"/>
  <c r="S64" i="15"/>
  <c r="O64" i="15"/>
  <c r="G64" i="15"/>
  <c r="C64" i="15" s="1"/>
  <c r="E64" i="15"/>
  <c r="D64" i="15"/>
  <c r="A64" i="15"/>
  <c r="A65" i="15"/>
  <c r="S63" i="15"/>
  <c r="O63" i="15"/>
  <c r="G63" i="15"/>
  <c r="C63" i="15" s="1"/>
  <c r="E63" i="15"/>
  <c r="D63" i="15"/>
  <c r="O62" i="15"/>
  <c r="G62" i="15"/>
  <c r="C62" i="15" s="1"/>
  <c r="E62" i="15"/>
  <c r="D62" i="15"/>
  <c r="O61" i="15"/>
  <c r="G61" i="15"/>
  <c r="E61" i="15"/>
  <c r="D61" i="15"/>
  <c r="S60" i="15"/>
  <c r="O60" i="15"/>
  <c r="G60" i="15"/>
  <c r="E60" i="15"/>
  <c r="D60" i="15"/>
  <c r="S59" i="15"/>
  <c r="O59" i="15"/>
  <c r="G59" i="15"/>
  <c r="C59" i="15" s="1"/>
  <c r="E59" i="15"/>
  <c r="D59" i="15"/>
  <c r="S58" i="15"/>
  <c r="O58" i="15"/>
  <c r="C58" i="15" s="1"/>
  <c r="G58" i="15"/>
  <c r="E58" i="15"/>
  <c r="D58" i="15"/>
  <c r="S57" i="15"/>
  <c r="O57" i="15"/>
  <c r="G57" i="15"/>
  <c r="E57" i="15"/>
  <c r="D57" i="15"/>
  <c r="S56" i="15"/>
  <c r="O56" i="15"/>
  <c r="G56" i="15"/>
  <c r="E56" i="15"/>
  <c r="D56" i="15"/>
  <c r="A56" i="15"/>
  <c r="A57" i="15"/>
  <c r="A58" i="15" s="1"/>
  <c r="A59" i="15" s="1"/>
  <c r="A60" i="15" s="1"/>
  <c r="A61" i="15" s="1"/>
  <c r="A62" i="15" s="1"/>
  <c r="S55" i="15"/>
  <c r="O55" i="15"/>
  <c r="G55" i="15"/>
  <c r="C55" i="15"/>
  <c r="E55" i="15"/>
  <c r="D55" i="15"/>
  <c r="G54" i="15"/>
  <c r="C54" i="15"/>
  <c r="D54" i="15"/>
  <c r="G53" i="15"/>
  <c r="C53" i="15"/>
  <c r="E53" i="15"/>
  <c r="D53" i="15"/>
  <c r="O52" i="15"/>
  <c r="G52" i="15"/>
  <c r="C52" i="15"/>
  <c r="E52" i="15"/>
  <c r="D52" i="15"/>
  <c r="G51" i="15"/>
  <c r="C51" i="15" s="1"/>
  <c r="D51" i="15"/>
  <c r="G50" i="15"/>
  <c r="D50" i="15"/>
  <c r="C50" i="15"/>
  <c r="A50" i="15"/>
  <c r="G49" i="15"/>
  <c r="D49" i="15"/>
  <c r="C49" i="15"/>
  <c r="G48" i="15"/>
  <c r="C48" i="15" s="1"/>
  <c r="D48" i="15"/>
  <c r="K47" i="15"/>
  <c r="C47" i="15" s="1"/>
  <c r="D47" i="15"/>
  <c r="O46" i="15"/>
  <c r="D46" i="15" s="1"/>
  <c r="C46" i="15" s="1"/>
  <c r="E46" i="15"/>
  <c r="Q45" i="15"/>
  <c r="Q44" i="15"/>
  <c r="P45" i="15"/>
  <c r="P44" i="15" s="1"/>
  <c r="P208" i="15"/>
  <c r="O45" i="15"/>
  <c r="L45" i="15"/>
  <c r="L44" i="15" s="1"/>
  <c r="I45" i="15"/>
  <c r="H45" i="15"/>
  <c r="A45" i="15"/>
  <c r="V44" i="15"/>
  <c r="V208" i="15" s="1"/>
  <c r="U44" i="15"/>
  <c r="T44" i="15"/>
  <c r="M44" i="15"/>
  <c r="J44" i="15"/>
  <c r="F44" i="15" s="1"/>
  <c r="I44" i="15"/>
  <c r="E44" i="15" s="1"/>
  <c r="S43" i="15"/>
  <c r="K43" i="15"/>
  <c r="G43" i="15"/>
  <c r="C43" i="15" s="1"/>
  <c r="E43" i="15"/>
  <c r="D43" i="15"/>
  <c r="S42" i="15"/>
  <c r="K42" i="15"/>
  <c r="G42" i="15"/>
  <c r="E42" i="15"/>
  <c r="D42" i="15"/>
  <c r="S41" i="15"/>
  <c r="K41" i="15"/>
  <c r="G41" i="15"/>
  <c r="C41" i="15" s="1"/>
  <c r="E41" i="15"/>
  <c r="D41" i="15"/>
  <c r="S40" i="15"/>
  <c r="K40" i="15"/>
  <c r="C40" i="15" s="1"/>
  <c r="G40" i="15"/>
  <c r="E40" i="15"/>
  <c r="D40" i="15"/>
  <c r="S39" i="15"/>
  <c r="K39" i="15"/>
  <c r="G39" i="15"/>
  <c r="E39" i="15"/>
  <c r="D39" i="15"/>
  <c r="S38" i="15"/>
  <c r="K38" i="15"/>
  <c r="C38" i="15" s="1"/>
  <c r="G38" i="15"/>
  <c r="E38" i="15"/>
  <c r="D38" i="15"/>
  <c r="S37" i="15"/>
  <c r="C37" i="15" s="1"/>
  <c r="K37" i="15"/>
  <c r="G37" i="15"/>
  <c r="E37" i="15"/>
  <c r="D37" i="15"/>
  <c r="S36" i="15"/>
  <c r="K36" i="15"/>
  <c r="G36" i="15"/>
  <c r="E36" i="15"/>
  <c r="D36" i="15"/>
  <c r="S35" i="15"/>
  <c r="K35" i="15"/>
  <c r="C35" i="15" s="1"/>
  <c r="G35" i="15"/>
  <c r="E35" i="15"/>
  <c r="D35" i="15"/>
  <c r="A35" i="15"/>
  <c r="A36" i="15"/>
  <c r="A37" i="15"/>
  <c r="A38" i="15"/>
  <c r="A39" i="15" s="1"/>
  <c r="A40" i="15" s="1"/>
  <c r="A41" i="15"/>
  <c r="A42" i="15" s="1"/>
  <c r="A43" i="15" s="1"/>
  <c r="S34" i="15"/>
  <c r="K34" i="15"/>
  <c r="G34" i="15"/>
  <c r="C34" i="15" s="1"/>
  <c r="E34" i="15"/>
  <c r="D34" i="15"/>
  <c r="K33" i="15"/>
  <c r="C33" i="15"/>
  <c r="G33" i="15"/>
  <c r="E33" i="15"/>
  <c r="D33" i="15"/>
  <c r="G32" i="15"/>
  <c r="C32" i="15" s="1"/>
  <c r="D32" i="15"/>
  <c r="H31" i="15"/>
  <c r="D31" i="15" s="1"/>
  <c r="G31" i="15"/>
  <c r="C31" i="15" s="1"/>
  <c r="G30" i="15"/>
  <c r="C30" i="15" s="1"/>
  <c r="D30" i="15"/>
  <c r="G29" i="15"/>
  <c r="D29" i="15"/>
  <c r="H28" i="15"/>
  <c r="D28" i="15"/>
  <c r="A28" i="15"/>
  <c r="A29" i="15" s="1"/>
  <c r="A30" i="15" s="1"/>
  <c r="A31" i="15"/>
  <c r="A32" i="15"/>
  <c r="G27" i="15"/>
  <c r="D27" i="15"/>
  <c r="C27" i="15"/>
  <c r="G26" i="15"/>
  <c r="G25" i="15" s="1"/>
  <c r="C25" i="15" s="1"/>
  <c r="D26" i="15"/>
  <c r="H25" i="15"/>
  <c r="D25" i="15" s="1"/>
  <c r="G24" i="15"/>
  <c r="C24" i="15"/>
  <c r="E24" i="15"/>
  <c r="D24" i="15"/>
  <c r="I23" i="15"/>
  <c r="E23" i="15"/>
  <c r="H23" i="15"/>
  <c r="G23" i="15"/>
  <c r="C23" i="15"/>
  <c r="D23" i="15"/>
  <c r="S22" i="15"/>
  <c r="D22" i="15"/>
  <c r="C22" i="15"/>
  <c r="G21" i="15"/>
  <c r="C21" i="15" s="1"/>
  <c r="D21" i="15"/>
  <c r="T20" i="15"/>
  <c r="T9" i="15" s="1"/>
  <c r="S20" i="15"/>
  <c r="H20" i="15"/>
  <c r="G20" i="15"/>
  <c r="D20" i="15"/>
  <c r="K19" i="15"/>
  <c r="D19" i="15"/>
  <c r="L18" i="15"/>
  <c r="D18" i="15"/>
  <c r="G17" i="15"/>
  <c r="C17" i="15"/>
  <c r="E17" i="15"/>
  <c r="D17" i="15"/>
  <c r="G16" i="15"/>
  <c r="C16" i="15" s="1"/>
  <c r="D16" i="15"/>
  <c r="A16" i="15"/>
  <c r="G15" i="15"/>
  <c r="C15" i="15"/>
  <c r="D15" i="15"/>
  <c r="D13" i="15" s="1"/>
  <c r="K14" i="15"/>
  <c r="K13" i="15" s="1"/>
  <c r="G14" i="15"/>
  <c r="C14" i="15" s="1"/>
  <c r="F14" i="15"/>
  <c r="F13" i="15" s="1"/>
  <c r="E14" i="15"/>
  <c r="E13" i="15" s="1"/>
  <c r="D14" i="15"/>
  <c r="A14" i="15"/>
  <c r="M13" i="15"/>
  <c r="L13" i="15"/>
  <c r="J13" i="15"/>
  <c r="J9" i="15" s="1"/>
  <c r="J208" i="15" s="1"/>
  <c r="I13" i="15"/>
  <c r="H13" i="15"/>
  <c r="G12" i="15"/>
  <c r="C12" i="15" s="1"/>
  <c r="E12" i="15"/>
  <c r="D12" i="15"/>
  <c r="G11" i="15"/>
  <c r="C11" i="15" s="1"/>
  <c r="E11" i="15"/>
  <c r="D11" i="15"/>
  <c r="I10" i="15"/>
  <c r="E10" i="15" s="1"/>
  <c r="H10" i="15"/>
  <c r="D10" i="15"/>
  <c r="G10" i="15"/>
  <c r="C10" i="15" s="1"/>
  <c r="U9" i="15"/>
  <c r="T208" i="15"/>
  <c r="M9" i="15"/>
  <c r="E73" i="14"/>
  <c r="F9" i="15"/>
  <c r="F177" i="15"/>
  <c r="C77" i="15"/>
  <c r="C74" i="15"/>
  <c r="C67" i="15"/>
  <c r="C56" i="15"/>
  <c r="K45" i="15"/>
  <c r="K44" i="15" s="1"/>
  <c r="C88" i="15"/>
  <c r="C73" i="15"/>
  <c r="C61" i="15"/>
  <c r="E45" i="15"/>
  <c r="D206" i="15"/>
  <c r="D203" i="15"/>
  <c r="C202" i="15"/>
  <c r="D198" i="15"/>
  <c r="C186" i="15"/>
  <c r="H175" i="15"/>
  <c r="N176" i="15"/>
  <c r="L175" i="15"/>
  <c r="G176" i="15"/>
  <c r="D176" i="15"/>
  <c r="D175" i="15"/>
  <c r="C166" i="15"/>
  <c r="E140" i="15"/>
  <c r="H140" i="15"/>
  <c r="D140" i="15" s="1"/>
  <c r="C127" i="15"/>
  <c r="U208" i="15"/>
  <c r="D100" i="15"/>
  <c r="C86" i="15"/>
  <c r="S44" i="15"/>
  <c r="C57" i="15"/>
  <c r="C76" i="15"/>
  <c r="C84" i="15"/>
  <c r="C65" i="15"/>
  <c r="C81" i="15"/>
  <c r="C83" i="15"/>
  <c r="M208" i="15"/>
  <c r="Q208" i="15"/>
  <c r="C36" i="15"/>
  <c r="C42" i="15"/>
  <c r="C29" i="15"/>
  <c r="C60" i="15"/>
  <c r="C66" i="15"/>
  <c r="C143" i="15"/>
  <c r="L9" i="15"/>
  <c r="G135" i="15"/>
  <c r="C135" i="15" s="1"/>
  <c r="K141" i="15"/>
  <c r="K140" i="15"/>
  <c r="H197" i="15"/>
  <c r="C39" i="15"/>
  <c r="C199" i="15"/>
  <c r="F141" i="15"/>
  <c r="J140" i="15"/>
  <c r="G197" i="15"/>
  <c r="C197" i="15" s="1"/>
  <c r="G13" i="15"/>
  <c r="S175" i="15"/>
  <c r="K197" i="15"/>
  <c r="L208" i="15"/>
  <c r="D197" i="15"/>
  <c r="F140" i="15"/>
  <c r="I17" i="14"/>
  <c r="I16" i="14" s="1"/>
  <c r="F17" i="14"/>
  <c r="G17" i="14"/>
  <c r="S83" i="14"/>
  <c r="G83" i="14" s="1"/>
  <c r="P30" i="20"/>
  <c r="D77" i="20"/>
  <c r="E89" i="14"/>
  <c r="E97" i="14"/>
  <c r="Q132" i="20"/>
  <c r="D16" i="20"/>
  <c r="G31" i="20"/>
  <c r="H22" i="21"/>
  <c r="P83" i="14"/>
  <c r="H83" i="14" s="1"/>
  <c r="U113" i="14"/>
  <c r="D31" i="20"/>
  <c r="E65" i="20"/>
  <c r="K77" i="20"/>
  <c r="G16" i="14"/>
  <c r="E13" i="20"/>
  <c r="K30" i="20" l="1"/>
  <c r="C31" i="20"/>
  <c r="F16" i="14"/>
  <c r="F76" i="20"/>
  <c r="G77" i="20"/>
  <c r="G76" i="20" s="1"/>
  <c r="E88" i="2"/>
  <c r="H13" i="21"/>
  <c r="H77" i="21" s="1"/>
  <c r="M20" i="14"/>
  <c r="C37" i="20"/>
  <c r="E87" i="14"/>
  <c r="G30" i="20"/>
  <c r="C38" i="20"/>
  <c r="H111" i="20"/>
  <c r="D13" i="20"/>
  <c r="T132" i="20"/>
  <c r="C51" i="20"/>
  <c r="C41" i="20"/>
  <c r="C48" i="20"/>
  <c r="C58" i="20"/>
  <c r="E99" i="14"/>
  <c r="C43" i="20"/>
  <c r="C49" i="20"/>
  <c r="C54" i="20"/>
  <c r="C52" i="20"/>
  <c r="C55" i="20"/>
  <c r="C57" i="20"/>
  <c r="G112" i="20"/>
  <c r="C112" i="20" s="1"/>
  <c r="D112" i="20"/>
  <c r="F112" i="20"/>
  <c r="D65" i="20"/>
  <c r="E132" i="20"/>
  <c r="C59" i="20"/>
  <c r="C45" i="20"/>
  <c r="D30" i="20"/>
  <c r="G113" i="14"/>
  <c r="E100" i="14"/>
  <c r="E17" i="14"/>
  <c r="E16" i="14"/>
  <c r="I20" i="14"/>
  <c r="F20" i="14"/>
  <c r="F13" i="20"/>
  <c r="K18" i="15"/>
  <c r="C18" i="15" s="1"/>
  <c r="C19" i="15"/>
  <c r="C20" i="15"/>
  <c r="S9" i="15"/>
  <c r="H44" i="15"/>
  <c r="D44" i="15" s="1"/>
  <c r="G45" i="15"/>
  <c r="D45" i="15"/>
  <c r="C13" i="15"/>
  <c r="G175" i="15"/>
  <c r="C16" i="20"/>
  <c r="P132" i="20"/>
  <c r="O44" i="15"/>
  <c r="O208" i="15" s="1"/>
  <c r="G28" i="15"/>
  <c r="C28" i="15" s="1"/>
  <c r="G100" i="15"/>
  <c r="N175" i="15"/>
  <c r="N208" i="15" s="1"/>
  <c r="F208" i="15" s="1"/>
  <c r="F176" i="15"/>
  <c r="F175" i="15" s="1"/>
  <c r="K176" i="15"/>
  <c r="K175" i="15" s="1"/>
  <c r="S99" i="15"/>
  <c r="C138" i="15"/>
  <c r="E30" i="20"/>
  <c r="C70" i="15"/>
  <c r="D141" i="15"/>
  <c r="G141" i="15"/>
  <c r="I9" i="15"/>
  <c r="H9" i="15"/>
  <c r="G170" i="15"/>
  <c r="C170" i="15" s="1"/>
  <c r="K9" i="15"/>
  <c r="K208" i="15" s="1"/>
  <c r="C26" i="15"/>
  <c r="C177" i="15"/>
  <c r="D111" i="20" l="1"/>
  <c r="H132" i="20"/>
  <c r="J132" i="20"/>
  <c r="F132" i="20" s="1"/>
  <c r="C76" i="20"/>
  <c r="C77" i="20"/>
  <c r="H113" i="14"/>
  <c r="E20" i="14"/>
  <c r="G111" i="20"/>
  <c r="C65" i="20"/>
  <c r="F113" i="14"/>
  <c r="I83" i="14"/>
  <c r="E83" i="14" s="1"/>
  <c r="G9" i="15"/>
  <c r="G44" i="15"/>
  <c r="C44" i="15" s="1"/>
  <c r="C45" i="15"/>
  <c r="H208" i="15"/>
  <c r="D208" i="15" s="1"/>
  <c r="D9" i="15"/>
  <c r="C13" i="20"/>
  <c r="S208" i="15"/>
  <c r="I208" i="15"/>
  <c r="E208" i="15" s="1"/>
  <c r="E9" i="15"/>
  <c r="G140" i="15"/>
  <c r="C140" i="15" s="1"/>
  <c r="C141" i="15"/>
  <c r="D76" i="20"/>
  <c r="C100" i="15"/>
  <c r="G99" i="15"/>
  <c r="C99" i="15" s="1"/>
  <c r="C30" i="20"/>
  <c r="C176" i="15"/>
  <c r="C175" i="15" s="1"/>
  <c r="I113" i="14" l="1"/>
  <c r="E113" i="14" s="1"/>
  <c r="C111" i="20"/>
  <c r="G132" i="20"/>
  <c r="C132" i="20" s="1"/>
  <c r="D132" i="20"/>
  <c r="G208" i="15"/>
  <c r="C208" i="15" s="1"/>
  <c r="C9" i="15"/>
  <c r="D23" i="20"/>
</calcChain>
</file>

<file path=xl/sharedStrings.xml><?xml version="1.0" encoding="utf-8"?>
<sst xmlns="http://schemas.openxmlformats.org/spreadsheetml/2006/main" count="1171" uniqueCount="726">
  <si>
    <t>Eil.Nr.</t>
  </si>
  <si>
    <t>Civilinės būklės aktų registravimas</t>
  </si>
  <si>
    <t>Gyvenamosios vietos deklaravimas</t>
  </si>
  <si>
    <t>Priešgaisrinė tarnyba</t>
  </si>
  <si>
    <t>Socialinė parama mokiniams</t>
  </si>
  <si>
    <t>Archyvinių dokumentų tvarkymas</t>
  </si>
  <si>
    <t>Kultūros centras</t>
  </si>
  <si>
    <t>Krašto muziejus</t>
  </si>
  <si>
    <t>Kūno kultūros ir sporto centras</t>
  </si>
  <si>
    <t>Visuomenės sveikatos biuras</t>
  </si>
  <si>
    <t>Juodupės seniūnija</t>
  </si>
  <si>
    <t>Jūžintų seniūnija</t>
  </si>
  <si>
    <t>Kamajų seniūnija</t>
  </si>
  <si>
    <t>Kazliškio seniūnija</t>
  </si>
  <si>
    <t>Kriaunų seniūnija</t>
  </si>
  <si>
    <t>Obelių seniūnija</t>
  </si>
  <si>
    <t>Pandėlio seniūnija</t>
  </si>
  <si>
    <t>Panemunėlio seniūnija</t>
  </si>
  <si>
    <t>Rokiškio miesto seniūnija</t>
  </si>
  <si>
    <t>Juodupės l/d</t>
  </si>
  <si>
    <t>Senamiesčio progimnazija</t>
  </si>
  <si>
    <t>J.Tumo-Vaižganto gimnazija</t>
  </si>
  <si>
    <t>Juodupės gimnazija</t>
  </si>
  <si>
    <t>Kamajų A.Strazdo gimnazija</t>
  </si>
  <si>
    <t>Obelių gimnazija</t>
  </si>
  <si>
    <t>Švietimo centras</t>
  </si>
  <si>
    <t xml:space="preserve">Rokiškio rajono savivaldybės tarybos </t>
  </si>
  <si>
    <t>Administracija</t>
  </si>
  <si>
    <t>Socialinės paramos centras</t>
  </si>
  <si>
    <t>Rokiškio kaimiškoji seniūnija</t>
  </si>
  <si>
    <t>L/d Nykštukas</t>
  </si>
  <si>
    <t>L/d Pumpurėlis</t>
  </si>
  <si>
    <t>Kriaunų pagrindinė m-kla</t>
  </si>
  <si>
    <t>Choreografijos mokykla</t>
  </si>
  <si>
    <t>Visuomenės sveikatos priežiūros funkcijoms vykdyti</t>
  </si>
  <si>
    <t>Turizmo ir tradicinių amatų informacijos ir koordinavimo centras</t>
  </si>
  <si>
    <t>Rokiškio pagrindinė mokykla</t>
  </si>
  <si>
    <t>Turto valdymo ir viešųjų pirkimų skyrius</t>
  </si>
  <si>
    <t>L/d Varpelis</t>
  </si>
  <si>
    <t>Suaugusiųjų ir jaunimo mokymo centras</t>
  </si>
  <si>
    <t>IŠ VISO:</t>
  </si>
  <si>
    <t xml:space="preserve">                                                                                      ROKIŠKIO RAJONO SAVIVALDYBĖS 2016 METŲ BIUDŽETAS</t>
  </si>
  <si>
    <t>ASIGNAVIMAI</t>
  </si>
  <si>
    <t>Programos/asignavimų valdytojo pavadinimas</t>
  </si>
  <si>
    <t>Iš viso</t>
  </si>
  <si>
    <t>iš jų:</t>
  </si>
  <si>
    <t>Iš viso SF*</t>
  </si>
  <si>
    <t>Iš viso MK*</t>
  </si>
  <si>
    <t>Iš viso SP PR*</t>
  </si>
  <si>
    <t>išlaidoms</t>
  </si>
  <si>
    <t>turtui įsigyti</t>
  </si>
  <si>
    <t>iš jų: darbo užmokesčiui</t>
  </si>
  <si>
    <t>Savivaldybės taryba</t>
  </si>
  <si>
    <t>Mero ir vicemero darbo apmokėjimas</t>
  </si>
  <si>
    <t>Tarybos narių darbo apmokėjimas</t>
  </si>
  <si>
    <t>Savivaldybės administracija iš viso</t>
  </si>
  <si>
    <t>Socialinės paramos ir sveikatos skyrius iš viso</t>
  </si>
  <si>
    <t>Socialinė parama</t>
  </si>
  <si>
    <t>VšĮ Rokiškio PASPC moterų konsultacijos kabinetų įrangai</t>
  </si>
  <si>
    <t>iš to sk.: L.Šepkos konkurso premijoms</t>
  </si>
  <si>
    <t xml:space="preserve">             Tyzenhauzų paveldo tyrimams</t>
  </si>
  <si>
    <t xml:space="preserve">              Europos paplūdimio tinklinio turnyrui</t>
  </si>
  <si>
    <t xml:space="preserve">              Lietuvos automobilių Ralio čempionato 4 etapo varžyboms</t>
  </si>
  <si>
    <t>M/d Ąžuoliukas</t>
  </si>
  <si>
    <t>Obelių l/d</t>
  </si>
  <si>
    <t>Kavoliškio m/d</t>
  </si>
  <si>
    <t>Pandėlio prad.m-kla</t>
  </si>
  <si>
    <t>Senamiesčio progimnazijos Laibgalių sk.</t>
  </si>
  <si>
    <t>VŠĮ Rokiškio psich. ligon. sk.</t>
  </si>
  <si>
    <t>Panemunėlio pagrindinė m-kla</t>
  </si>
  <si>
    <t>Juozo Tūbelio progimnazija</t>
  </si>
  <si>
    <t>Jūžintų J.O.Širvydo pagrindinė m-kla</t>
  </si>
  <si>
    <t xml:space="preserve">Pandėlio gimnazija </t>
  </si>
  <si>
    <t>Rudolfo Lymano muzikos mokykla</t>
  </si>
  <si>
    <t>Pandėlio universalus daugiafunkcis centras</t>
  </si>
  <si>
    <r>
      <t xml:space="preserve">SF* - </t>
    </r>
    <r>
      <rPr>
        <sz val="10"/>
        <rFont val="Arial"/>
        <family val="2"/>
        <charset val="186"/>
      </rPr>
      <t>savarankiška funkcija</t>
    </r>
  </si>
  <si>
    <r>
      <t xml:space="preserve">SP PR* - </t>
    </r>
    <r>
      <rPr>
        <sz val="10"/>
        <rFont val="Arial"/>
        <family val="2"/>
        <charset val="186"/>
      </rPr>
      <t>specialioji programa</t>
    </r>
  </si>
  <si>
    <t>ASIGNAVIMAI  PAGAL PROGRAMAS</t>
  </si>
  <si>
    <t>5 priedas</t>
  </si>
  <si>
    <t>tūkst.eurų</t>
  </si>
  <si>
    <t>SAVIVALDYBĖS FUNKCIJŲ ĮGYVENDINIMAS IR VALDYMAS (01)</t>
  </si>
  <si>
    <t>Savivaldybės administracija</t>
  </si>
  <si>
    <t xml:space="preserve">   administracija</t>
  </si>
  <si>
    <t xml:space="preserve">   administracijos direktoriaus rezervas</t>
  </si>
  <si>
    <t xml:space="preserve">   savivaldybės kitos išlaidos</t>
  </si>
  <si>
    <t>Kontrolės ir audito tarnyba</t>
  </si>
  <si>
    <t>Socialinės paramos ir sveikatos skyrius</t>
  </si>
  <si>
    <t xml:space="preserve">  socialinės paramos mokiniams administravimas</t>
  </si>
  <si>
    <t xml:space="preserve">   nekilnojamojo turto įregistravimas</t>
  </si>
  <si>
    <t xml:space="preserve">   nekilnojamo turto nuomos specialioji programa</t>
  </si>
  <si>
    <t>Statybos ir  infrastruktūros skyrius</t>
  </si>
  <si>
    <t xml:space="preserve">   projektų administravimas</t>
  </si>
  <si>
    <t>Strateginio planavimo ir investicijų skyrius</t>
  </si>
  <si>
    <t xml:space="preserve">  Europos ir kitų fondų projektams dalinai finansuoti</t>
  </si>
  <si>
    <t xml:space="preserve">  invest.projektams,galimybių studijoms ir kitiems dokumentams rengti</t>
  </si>
  <si>
    <t>Architektūros ir paveldosaugos skyrius</t>
  </si>
  <si>
    <r>
      <t xml:space="preserve">  </t>
    </r>
    <r>
      <rPr>
        <i/>
        <sz val="9"/>
        <rFont val="Arial"/>
        <family val="2"/>
        <charset val="186"/>
      </rPr>
      <t>paveldosaugos komisijos veiklos programa</t>
    </r>
  </si>
  <si>
    <t xml:space="preserve">  laisvės kovų įamžinimo komisijos veikla</t>
  </si>
  <si>
    <t>Finansų skyrius</t>
  </si>
  <si>
    <r>
      <t xml:space="preserve">   paskolų aptarnavimas</t>
    </r>
    <r>
      <rPr>
        <sz val="10"/>
        <rFont val="Arial"/>
        <family val="2"/>
        <charset val="186"/>
      </rPr>
      <t xml:space="preserve"> </t>
    </r>
  </si>
  <si>
    <t>UGDYMO KOKYBĖS IR MOKYMOSI APLINKOS UŽTIKRINIMAS (02)</t>
  </si>
  <si>
    <t>Švietimo skyrius</t>
  </si>
  <si>
    <t xml:space="preserve">  brandos egzaminams organizuoti ir vykdyti</t>
  </si>
  <si>
    <t xml:space="preserve">  neformaliojo vaikų švietimo programoms</t>
  </si>
  <si>
    <t xml:space="preserve">  suaugusiųjų neformalaus ugdymo programoms</t>
  </si>
  <si>
    <t xml:space="preserve">  pedagoginė grupė</t>
  </si>
  <si>
    <t xml:space="preserve">  lengvatinio moksleivių pervež. išlaidų kompensav.</t>
  </si>
  <si>
    <t xml:space="preserve">  maisto atliekų utilizavimui</t>
  </si>
  <si>
    <t xml:space="preserve">  VŠĮ Rokiškio jaunimo centras</t>
  </si>
  <si>
    <t xml:space="preserve">  VŠĮ Rokiškio jaunimo centras Žiobiškio sk.</t>
  </si>
  <si>
    <t>mokinių pavėžėjimui tėvų (globėjų) nuosavu transportu</t>
  </si>
  <si>
    <t>Pandėlio prad.m-klos Kazliškio skyrius</t>
  </si>
  <si>
    <t>J. Tumo - Vaižganto gimnazijos bendrabutis</t>
  </si>
  <si>
    <t>Juodupės gimn.neformaliojo švietimo sk.</t>
  </si>
  <si>
    <t>Kamajų A.Strazdo gim. ikimokyklinio ug.sk.</t>
  </si>
  <si>
    <t>Kamajų gimn. neformaliojo švietimo skyrius</t>
  </si>
  <si>
    <t>Obelių gimnaz. neformaliojo švietimo sk.</t>
  </si>
  <si>
    <t>Pedagogonė psichologinė tarnyba</t>
  </si>
  <si>
    <t>Panemunėlio universalus daugiafunkcis centras</t>
  </si>
  <si>
    <t xml:space="preserve"> iš to sk.: ledo arenos šaldymui</t>
  </si>
  <si>
    <t>KULTŪROS,SPPORTO,BENDRUOME-    NĖS IR VAIKŲ IR JAUNIMO GYVENIMO AKTYVINIMO PROGRAMA (03)</t>
  </si>
  <si>
    <t>Kultūros,turizmo ir ryšių su užsienio šalimis skyrius</t>
  </si>
  <si>
    <t xml:space="preserve">  tarptautinis bendradarbiavimas</t>
  </si>
  <si>
    <t xml:space="preserve">  rajono renginių programa</t>
  </si>
  <si>
    <t xml:space="preserve">  nevyriausybinių organizacijų projektų finansavimas</t>
  </si>
  <si>
    <t xml:space="preserve">   iš to sk.: jaunimo org.projektų finansavimas</t>
  </si>
  <si>
    <t xml:space="preserve">                  sporto organizacijų projektų finansavimas</t>
  </si>
  <si>
    <t xml:space="preserve">  leidyba</t>
  </si>
  <si>
    <t xml:space="preserve">  talentingų žmonių rėmimui</t>
  </si>
  <si>
    <t xml:space="preserve">  kaimo materialinės bazės stiprinimui</t>
  </si>
  <si>
    <t xml:space="preserve">  pasiruošimas 2018 m. dainų šventei</t>
  </si>
  <si>
    <t xml:space="preserve">  Rotary klubui projektui</t>
  </si>
  <si>
    <t xml:space="preserve"> iš to sk.: festivaliui ,,Vaidiname žemdirbiams"</t>
  </si>
  <si>
    <t xml:space="preserve">               projektui ,,Lietuvos kultūros sostinė"</t>
  </si>
  <si>
    <t>J.Keliuočio Viešoji biblioteka</t>
  </si>
  <si>
    <t>iš to sk.: Baltijos galiūnų čempionatui</t>
  </si>
  <si>
    <t>Vaiko teisių apsaugos skyrius</t>
  </si>
  <si>
    <r>
      <t xml:space="preserve"> </t>
    </r>
    <r>
      <rPr>
        <i/>
        <sz val="10"/>
        <rFont val="Arial"/>
        <family val="2"/>
        <charset val="186"/>
      </rPr>
      <t xml:space="preserve"> vaikų dienos centrų dalinis finansavimas</t>
    </r>
  </si>
  <si>
    <t xml:space="preserve">  vaikų ir jaunimo socializacija</t>
  </si>
  <si>
    <r>
      <t xml:space="preserve">  </t>
    </r>
    <r>
      <rPr>
        <i/>
        <sz val="9"/>
        <rFont val="Arial"/>
        <family val="2"/>
        <charset val="186"/>
      </rPr>
      <t>nusikalstamų veikų prevencijos ir kontrolės progr.</t>
    </r>
  </si>
  <si>
    <t xml:space="preserve">SOCIALINĖS PARAMOS IR SVEIKATOS APSAUGOS PASLAUGŲ KOKYBĖS GERINIMAS (04)                 </t>
  </si>
  <si>
    <t xml:space="preserve">  socialinė parama</t>
  </si>
  <si>
    <t xml:space="preserve">  slauga pagal socialines indikacijas</t>
  </si>
  <si>
    <t xml:space="preserve">  parapijos senelių namų finansavimas</t>
  </si>
  <si>
    <t xml:space="preserve">  būsto pritaikymas neįgaliesiems</t>
  </si>
  <si>
    <t xml:space="preserve">  asmenų patalpinimas į stacionarias globos įstaigas</t>
  </si>
  <si>
    <t xml:space="preserve">  socialinė parama mokiniams</t>
  </si>
  <si>
    <t xml:space="preserve">  asmenų su sunkia negalia socialinė globa</t>
  </si>
  <si>
    <t xml:space="preserve">  lėšos socialinėms paslaugoms</t>
  </si>
  <si>
    <t xml:space="preserve">  kompensacijos už šildymą ir vandenį</t>
  </si>
  <si>
    <t xml:space="preserve">  Socialinės reabilitacijos paslaugų neįgaliesiems bendruomenėje projektams finansuoti</t>
  </si>
  <si>
    <t xml:space="preserve">  neveiksnių asmenų būklės peržiūrėjimas</t>
  </si>
  <si>
    <t xml:space="preserve">  VšĮ Rokiškio rajono ligoninės dalininko kapitalui didinti (lizingas)</t>
  </si>
  <si>
    <t xml:space="preserve">  Gydytojų rezidentūros studijų kompensavimas</t>
  </si>
  <si>
    <t xml:space="preserve">  Vystomoji bendradarbiavimo veikla</t>
  </si>
  <si>
    <t xml:space="preserve">   darbo politikos formavavimas ir įgyvendinimas</t>
  </si>
  <si>
    <t xml:space="preserve">   lengvatinio keleivių pervežimo išlaidų kompensav.</t>
  </si>
  <si>
    <t xml:space="preserve">   kompensacijos už liftų naudojimą</t>
  </si>
  <si>
    <r>
      <t xml:space="preserve"> </t>
    </r>
    <r>
      <rPr>
        <sz val="10"/>
        <rFont val="Arial"/>
        <family val="2"/>
        <charset val="186"/>
      </rPr>
      <t xml:space="preserve"> </t>
    </r>
    <r>
      <rPr>
        <i/>
        <sz val="10"/>
        <rFont val="Arial"/>
        <family val="2"/>
        <charset val="186"/>
      </rPr>
      <t xml:space="preserve">iš to sk.: </t>
    </r>
    <r>
      <rPr>
        <i/>
        <sz val="10"/>
        <rFont val="Arial"/>
        <family val="2"/>
        <charset val="186"/>
      </rPr>
      <t>sveikatos priežiūra mokyklose</t>
    </r>
  </si>
  <si>
    <t>RAJONO INFRASTRUKTŪROS OBJEKTŲ PRIEŽIŪRA,PLĖTRA IR MODERNIZAVIMAS (05)</t>
  </si>
  <si>
    <t xml:space="preserve">   kapitalo investicijos ir ilgalaikio turto remontas</t>
  </si>
  <si>
    <t>iš to sk.: Valstybės investicijų programa</t>
  </si>
  <si>
    <t xml:space="preserve">   VšĮ Juodupės komunalininkas dalininko kapitalui didinti (paskolai grąžinti)</t>
  </si>
  <si>
    <t xml:space="preserve">   kelių žiemos priežiūra</t>
  </si>
  <si>
    <t xml:space="preserve">   subsidijos gamintojams už šiluminę energiją</t>
  </si>
  <si>
    <t xml:space="preserve">   įvykdytų projektų priežiūrai</t>
  </si>
  <si>
    <t xml:space="preserve">   seniūnijų gatvių apšvietimo atnaujinimas</t>
  </si>
  <si>
    <t xml:space="preserve">  teritorijų planavimas ir detalieji planai</t>
  </si>
  <si>
    <t>KAIMO PLĖTROS,APLINKOS APSAUGOS IR VERSLO SKATINIMAS (06)</t>
  </si>
  <si>
    <t xml:space="preserve">    smulkaus ir vidutinio verslo plėtros programa</t>
  </si>
  <si>
    <t>Žemės ūkio skyrius</t>
  </si>
  <si>
    <t xml:space="preserve">  žemės gerinimas</t>
  </si>
  <si>
    <t xml:space="preserve">   žemės ūkio plėtros programa</t>
  </si>
  <si>
    <t xml:space="preserve">   pavojingų,didžiagabaritinių ir asbesto turinčių atliekų surinkimas ir sutvarkymas</t>
  </si>
  <si>
    <r>
      <t xml:space="preserve">  </t>
    </r>
    <r>
      <rPr>
        <i/>
        <sz val="10"/>
        <rFont val="Arial"/>
        <family val="2"/>
        <charset val="186"/>
      </rPr>
      <t>aplinkos apsaugos rėmimo spec.programa</t>
    </r>
  </si>
  <si>
    <t xml:space="preserve">  nuostolingų maršrutų išlaidoms kompensuoti</t>
  </si>
  <si>
    <t xml:space="preserve">                                                         IŠ VISO:</t>
  </si>
  <si>
    <r>
      <t xml:space="preserve">MK* - </t>
    </r>
    <r>
      <rPr>
        <sz val="10"/>
        <rFont val="Arial"/>
        <family val="2"/>
        <charset val="186"/>
      </rPr>
      <t>mokinio krepšelis</t>
    </r>
  </si>
  <si>
    <t>ROKIŠKIO RAJONO SAVIVALDYBĖS 2018 METŲ BIUDŽETAS</t>
  </si>
  <si>
    <t>2018 m. vasario 21 d. sprendimo Nr. TS-</t>
  </si>
  <si>
    <t>Iš viso VF*/ES*</t>
  </si>
  <si>
    <r>
      <t>VF*</t>
    </r>
    <r>
      <rPr>
        <sz val="10"/>
        <rFont val="Arial"/>
        <family val="2"/>
        <charset val="186"/>
      </rPr>
      <t xml:space="preserve"> - valstybės funkcija/</t>
    </r>
    <r>
      <rPr>
        <b/>
        <sz val="10"/>
        <rFont val="Arial"/>
        <family val="2"/>
        <charset val="186"/>
      </rPr>
      <t xml:space="preserve">ES* </t>
    </r>
    <r>
      <rPr>
        <sz val="10"/>
        <rFont val="Arial"/>
        <family val="2"/>
        <charset val="186"/>
      </rPr>
      <t>- Europos sąjungos</t>
    </r>
  </si>
  <si>
    <t>Panemunėlio mokykla-daugiafunkcis centras</t>
  </si>
  <si>
    <t>Mokymo lėšos</t>
  </si>
  <si>
    <t>Statybos ir infrastruktūros plėtros skyrius iš viso</t>
  </si>
  <si>
    <t>Valstybės funkcijos pavadinimas</t>
  </si>
  <si>
    <t>Asignavimų valdytojas</t>
  </si>
  <si>
    <t xml:space="preserve">                                            P A J A M O S </t>
  </si>
  <si>
    <t>Pajamų klasifikacijos kodas</t>
  </si>
  <si>
    <t xml:space="preserve">            Pajamos</t>
  </si>
  <si>
    <t xml:space="preserve">    suma</t>
  </si>
  <si>
    <t>1.1.</t>
  </si>
  <si>
    <t>MOKESČIAI (2+4+8)</t>
  </si>
  <si>
    <t>1.1.1.</t>
  </si>
  <si>
    <t xml:space="preserve"> Pajamų ir pelno mokesčiai (3)</t>
  </si>
  <si>
    <t>1.1.1.1.1.</t>
  </si>
  <si>
    <t>Gyventojų pajamų mokestis</t>
  </si>
  <si>
    <t>1.1.3.</t>
  </si>
  <si>
    <t>1.1.3.1.</t>
  </si>
  <si>
    <t>Žemės mokestis</t>
  </si>
  <si>
    <t>1.1.3.2.</t>
  </si>
  <si>
    <t xml:space="preserve"> Paveldimo ir dovanojimo mokestis</t>
  </si>
  <si>
    <t>1.1.3.3.</t>
  </si>
  <si>
    <t>Nekilnojamojo turto mokestis</t>
  </si>
  <si>
    <t>1.1.4.</t>
  </si>
  <si>
    <t>1.1.4.7.1.1.</t>
  </si>
  <si>
    <t>Mokesčiai už aplinkos teršimą</t>
  </si>
  <si>
    <t>Valstybės rinkliavos</t>
  </si>
  <si>
    <t>1.1.4.7.2.2.</t>
  </si>
  <si>
    <t>Vietinės rinkliavos</t>
  </si>
  <si>
    <t>1.3.</t>
  </si>
  <si>
    <t>1.3.4.1.1.1.</t>
  </si>
  <si>
    <t>1.4.</t>
  </si>
  <si>
    <t>1.4.1.</t>
  </si>
  <si>
    <t>1.4.1.4.1.</t>
  </si>
  <si>
    <t>Nuomos mokestis už valstybinę žemę ir valstybinio vidaus fondo vandens telkinius</t>
  </si>
  <si>
    <t>1.4.1.2.1.2.</t>
  </si>
  <si>
    <t>Dividendai</t>
  </si>
  <si>
    <t>1.4.1.4.2.1.</t>
  </si>
  <si>
    <t>1.4.2.1.</t>
  </si>
  <si>
    <t xml:space="preserve">Pajamos už teikiamas paslaugas </t>
  </si>
  <si>
    <t>Biudžeto lėšų likutis</t>
  </si>
  <si>
    <t xml:space="preserve">     biudžetinių įstaigų pajamos už teikiamas paslaugas</t>
  </si>
  <si>
    <t xml:space="preserve">    apyvartos lėšos</t>
  </si>
  <si>
    <t>Turto  mokesčiai (5+6+7)</t>
  </si>
  <si>
    <t>KULTŪROS, SPPORTO, BENDRUOMENĖS IR VAIKŲ IR JAUNIMO GYVENIMO AKTYVINIMO PROGRAMA (03)</t>
  </si>
  <si>
    <t>RAJONO INFRASTRUKTŪROS OBJEKTŲ PRIEŽIŪRA, PLĖTRA IR MODERNIZAVIMAS (05)</t>
  </si>
  <si>
    <t>1.3.4.2.</t>
  </si>
  <si>
    <t>Valstybinėms (valstybės perduotoms savivaldybėms) funkcijoms vykdyti</t>
  </si>
  <si>
    <r>
      <t>VF*</t>
    </r>
    <r>
      <rPr>
        <sz val="10"/>
        <rFont val="Arial"/>
        <family val="2"/>
        <charset val="186"/>
      </rPr>
      <t xml:space="preserve"> - valstybės biudžeto tikslinės lėšos/</t>
    </r>
    <r>
      <rPr>
        <b/>
        <sz val="10"/>
        <rFont val="Arial"/>
        <family val="2"/>
        <charset val="186"/>
      </rPr>
      <t>ES*</t>
    </r>
    <r>
      <rPr>
        <sz val="10"/>
        <rFont val="Arial"/>
        <family val="2"/>
        <charset val="186"/>
      </rPr>
      <t xml:space="preserve"> - Europos Sąjungos</t>
    </r>
  </si>
  <si>
    <r>
      <t>VF*</t>
    </r>
    <r>
      <rPr>
        <sz val="10"/>
        <rFont val="Arial"/>
        <family val="2"/>
        <charset val="186"/>
      </rPr>
      <t xml:space="preserve"> - valstybės biudžeto tikslinės lėšos/</t>
    </r>
    <r>
      <rPr>
        <b/>
        <sz val="10"/>
        <rFont val="Arial"/>
        <family val="2"/>
        <charset val="186"/>
      </rPr>
      <t xml:space="preserve">ES* </t>
    </r>
    <r>
      <rPr>
        <sz val="10"/>
        <rFont val="Arial"/>
        <family val="2"/>
        <charset val="186"/>
      </rPr>
      <t>- Europos sąjungos</t>
    </r>
  </si>
  <si>
    <t>1.3.4.1.1.5.2.</t>
  </si>
  <si>
    <t>ROKIŠKIO RAJONO SAVIVALDYBĖS 2021 METŲ BIUDŽETAS</t>
  </si>
  <si>
    <t>Iš viso ML*/SK*</t>
  </si>
  <si>
    <r>
      <t xml:space="preserve">ML* - </t>
    </r>
    <r>
      <rPr>
        <sz val="10"/>
        <rFont val="Arial"/>
        <family val="2"/>
        <charset val="186"/>
      </rPr>
      <t>mokymo lėšos/</t>
    </r>
    <r>
      <rPr>
        <b/>
        <sz val="10"/>
        <rFont val="Arial"/>
        <family val="2"/>
        <charset val="186"/>
      </rPr>
      <t>SK*</t>
    </r>
    <r>
      <rPr>
        <sz val="10"/>
        <rFont val="Arial"/>
        <family val="2"/>
        <charset val="186"/>
      </rPr>
      <t xml:space="preserve"> - lėšos skaitmeninio ugdymo plėtrai</t>
    </r>
  </si>
  <si>
    <t>Švietimo ir sporto skyrius iš viso</t>
  </si>
  <si>
    <t>Švietimo ir sporto skyrius</t>
  </si>
  <si>
    <t>Socialinių paslaugų kolektyvinės sutarties įsipareigojimams įgyvendinti</t>
  </si>
  <si>
    <t xml:space="preserve"> 1.3.4.1.1.1.1.</t>
  </si>
  <si>
    <t xml:space="preserve"> 1.3.4.1.1.1.2.</t>
  </si>
  <si>
    <t xml:space="preserve"> 1.3.4.1.1.1.3.</t>
  </si>
  <si>
    <t xml:space="preserve"> 1.3.4.1.1.1.4.</t>
  </si>
  <si>
    <t>Rokiškio suaugusiųjų ir jaunimo mokymo centro VšĮ Rokiškio psichiatrijos ligoninės Psichosocialinės reabilitacijos skyriaus suaugusiųjų klasėms finansuoti (VBD)</t>
  </si>
  <si>
    <t>1.3.4.1.1.1.5.</t>
  </si>
  <si>
    <t>Pagal teisės aktus savivaldybei perduotai įstaigai išlaikyti (VBD)</t>
  </si>
  <si>
    <t>1.3.4.1.1.5.1.</t>
  </si>
  <si>
    <t>Akredituotai vaikų dienos socialinei priežiūrai organizuoti, teikti ir administruoti (VBD)</t>
  </si>
  <si>
    <t>Skaitmeninio ugdymo plėtrai (ML(COVID)</t>
  </si>
  <si>
    <t>1.3.4.1.1.5.3.</t>
  </si>
  <si>
    <t>Kultūros darbuotojų darbo užmokesčiui padidinti (VBD)</t>
  </si>
  <si>
    <t>1.3.4.1.1.5.5.</t>
  </si>
  <si>
    <t>Savivaldybių viešosioms bibliotekoms dokumentams 2021 metais įsigyti (VBD)</t>
  </si>
  <si>
    <t>1.3.4.1.1.5.6.</t>
  </si>
  <si>
    <t>Neformaliam vaikų švietimui</t>
  </si>
  <si>
    <t>1.3.4.1.1.5.7.</t>
  </si>
  <si>
    <t>Daugiafunkcinės salės Rokiškio m. Taikos g.21A  statybai (VBD/VIP)</t>
  </si>
  <si>
    <t>Rokiškio rajono melioracijos statinių rekonstrukcijai (VBD/VIP)</t>
  </si>
  <si>
    <t>1.4.3.1.</t>
  </si>
  <si>
    <t>1.4.4.1.</t>
  </si>
  <si>
    <t>4.1.1.</t>
  </si>
  <si>
    <t>Skolintos lėšos</t>
  </si>
  <si>
    <t xml:space="preserve">  Priemonės</t>
  </si>
  <si>
    <t>suma</t>
  </si>
  <si>
    <t xml:space="preserve">   TEISINGUMO MINISTERIJA</t>
  </si>
  <si>
    <t>Pirminė teisinė pagalba</t>
  </si>
  <si>
    <t>Gyventojų registro tvarkymas ir duomenų teikimas valstybės registrui</t>
  </si>
  <si>
    <t xml:space="preserve">  VIDAUS REIKALŲ MINISTERIJA</t>
  </si>
  <si>
    <t>Civilinė sauga</t>
  </si>
  <si>
    <t>SOCIALINĖS APSAUGOS IR DARBO MINISTERIJA</t>
  </si>
  <si>
    <t>Socialinėms išmokoms</t>
  </si>
  <si>
    <t>Socialinėms paslaugoms</t>
  </si>
  <si>
    <t>Jaunimo teisių apsaugai</t>
  </si>
  <si>
    <t>Darbo rinkos politikos ir gyventojų užimtumui</t>
  </si>
  <si>
    <t>SVEIKATOS APSAUGOS MINISTERIJA</t>
  </si>
  <si>
    <t>Neveiksnių asmenų būklės peržiūrėjimas</t>
  </si>
  <si>
    <t>ŽEMĖS ŪKIO MINISTERIJA</t>
  </si>
  <si>
    <t>Žemės ūkio funkcijai</t>
  </si>
  <si>
    <t>Melioracijai</t>
  </si>
  <si>
    <t>Erdvinių duomenų rinkinio tvarkymo funkcijai atlikti</t>
  </si>
  <si>
    <t>KRAŠTO APSAUGOS MINISTERIJA</t>
  </si>
  <si>
    <t>Dalyvavimas rengiant ir vykdant mobilizaciją</t>
  </si>
  <si>
    <t>LIETUVOS VYRIAUSIO ARCHYVARO TARNYBA</t>
  </si>
  <si>
    <t>KONKURENCIJOS TARYBA</t>
  </si>
  <si>
    <t>Duomenų apie suteiktą valstybės pagalbą teikimas valsybės registrui</t>
  </si>
  <si>
    <t>VALSTYBINĖ KALBOS INSPEKCIJA</t>
  </si>
  <si>
    <t>Valstybinės kalbos vartojimo ir taisyklingumo kontrolė</t>
  </si>
  <si>
    <t xml:space="preserve">   IŠ  VISO VALSTYBĖS DELEGUOTOMS FUNKCIJOMS</t>
  </si>
  <si>
    <t>KITOS DOTACIJOS</t>
  </si>
  <si>
    <t>ŠVIETIMO IR MOKSLO MINISTERIJA</t>
  </si>
  <si>
    <t>Lėšos skaitmeninio ugdymo plėtrai</t>
  </si>
  <si>
    <t>Tarpinstitucinio bendradarbiavimo koordinatoriaus pareigybei išlaikyti</t>
  </si>
  <si>
    <t>KULTŪROS MINISTERIJA</t>
  </si>
  <si>
    <t>Kultūros darbuotojų darbo užmokesčiui didinti</t>
  </si>
  <si>
    <t>Viešajai bibliotekai dokumentams įsigyti</t>
  </si>
  <si>
    <t>Rokiškio rajono melioracijos statinių rekonstrukcijai (VIP)</t>
  </si>
  <si>
    <t xml:space="preserve">  IŠ VISO VALSTYBĖS BIUDŽETO DOTACIJŲ</t>
  </si>
  <si>
    <t>ROKIŠKIO RAJONO SAVIVALDYBĖS BIUDŽETO 2021 METŲ VALSTYBĖS BIUDŽETO DOTACIJOS</t>
  </si>
  <si>
    <t xml:space="preserve">                                                                                                            tūkst.eurų</t>
  </si>
  <si>
    <t xml:space="preserve">  ROKIŠKIO RAJONO SAVIVALDYBĖS 2021 METŲ BIUDŽETAS</t>
  </si>
  <si>
    <t>Lėšos neformaliam vaikų švietimui</t>
  </si>
  <si>
    <t>Ūkio lėšos mokykloms, turinčioms mokinių su specialiaisiais poreikiais – Rokiškio pagrindinei mokyklai (VBD)</t>
  </si>
  <si>
    <t xml:space="preserve"> iš jo: Aplinkos apsaugos rėmimo specialioji programa</t>
  </si>
  <si>
    <t>Rokiškio suaugusiųjų ir jaunimo mokymo centro VšĮ Rokiškio psichiatrijos ligoninės Psichosocialinės reabilitacijos skyriaus suaugusiųjų klasėms</t>
  </si>
  <si>
    <t>Akredituotai vaikų  dienos socialinei priežiūrai  organizuoti, teikti ir administruoti</t>
  </si>
  <si>
    <t>L.-d. ,,Nykštukas"</t>
  </si>
  <si>
    <t>Juodupės l.-d.</t>
  </si>
  <si>
    <t>Iš jų:</t>
  </si>
  <si>
    <t>Juozo Tumo-Vaižganto gimnazija</t>
  </si>
  <si>
    <t>1.3.4.1.1.1.6.</t>
  </si>
  <si>
    <t>Lėšos konsultacijoms mokiniams, patiriantiems mokymosi sunkumų</t>
  </si>
  <si>
    <r>
      <t>I</t>
    </r>
    <r>
      <rPr>
        <b/>
        <sz val="10"/>
        <rFont val="Arial"/>
        <family val="2"/>
        <charset val="186"/>
      </rPr>
      <t>Š VISO SKYRIŲ IR ĮSTAIGŲ:</t>
    </r>
  </si>
  <si>
    <t>Eil.     Nr.</t>
  </si>
  <si>
    <t>2021 m. vasario 26 d. sprendimo Nr. TS-17</t>
  </si>
  <si>
    <t>Išlaidoms, susijusioms su mokytojų skaičiaus optimizavimu</t>
  </si>
  <si>
    <t>Rokiškio rajono savivaldybės dvaro rekonstrukcijos ir pritaikymo darbams</t>
  </si>
  <si>
    <t>1.3.4.1.1.5.4.</t>
  </si>
  <si>
    <t>Kelių priežiūros ir plėtros programa</t>
  </si>
  <si>
    <t>1.3.4.1.1.5.8.</t>
  </si>
  <si>
    <t>Lėšos naujoms mokytojų padėjėjų pareigybėms įsteigti</t>
  </si>
  <si>
    <t>1.3.4.1.1.5.9</t>
  </si>
  <si>
    <t>Lėšos mokinių, pasirinkusių laikyti brandos egzaminus ir dėl COVID-19 pandemijos patyrusių mokymosi sunkumų, tiesioginėms konsultacijoms</t>
  </si>
  <si>
    <t>1.3.4.1.1.5.10.</t>
  </si>
  <si>
    <t xml:space="preserve">  Lėšos  įstaigų patirtoms išlaidoms, susijusioms su šių įstaigų darbo užmokesčio didinimu, kompensuoti</t>
  </si>
  <si>
    <t>1.3.4.1.1.5.11</t>
  </si>
  <si>
    <t>1.3.4.1.1.5.12</t>
  </si>
  <si>
    <t>2020 metais savivaldybių biudžetų negautoms pajamoms padengti</t>
  </si>
  <si>
    <t>Dotacija savivaldybės vykdomų projektų nuosavai daliai finansuoti</t>
  </si>
  <si>
    <t>Savivaldybių patirtoms materialinių išteklių teikimo, siekiant šalinti COVID-19 ligos   padarinius ir valdyti jos plitimą esant valstybinio lygio ekstremaliajai situacijai, išlaidoms kompensuoti</t>
  </si>
  <si>
    <t>SUSISIEKIMO MINISTERIJA</t>
  </si>
  <si>
    <t>FINANSŲ MINISTERIJA</t>
  </si>
  <si>
    <t>redakcija)</t>
  </si>
  <si>
    <t>Ūkio lėšos mokykloms, turinčioms mokinių su specialiaisiais poreikiais (Rokiškio pagrindinei mokyklai)</t>
  </si>
  <si>
    <t>2 priedas</t>
  </si>
  <si>
    <t>1.3.4.1.1.5.13</t>
  </si>
  <si>
    <t>1.3.4.1.1.5.14</t>
  </si>
  <si>
    <t>1.3.4.1.1.5.15</t>
  </si>
  <si>
    <t>Daugiafunkcinės salės Rokiškio m. Taikos g. 21 A  statybai (VIP)</t>
  </si>
  <si>
    <t>Pandėlio gimnazija</t>
  </si>
  <si>
    <t>1.3.4.1.1.5.16</t>
  </si>
  <si>
    <t>Lėšos bendruomeninei veiklai stiprinti</t>
  </si>
  <si>
    <t>Bendruomeninei veiklai stiprinti</t>
  </si>
  <si>
    <t xml:space="preserve">                        </t>
  </si>
  <si>
    <t xml:space="preserve"> redakcija)</t>
  </si>
  <si>
    <t xml:space="preserve">Rokiškio rajono savivaldybės tarybos  </t>
  </si>
  <si>
    <t>2021 m. vasario 26  d. sprendimo Nr.TS-17</t>
  </si>
  <si>
    <t>(Rokiškio rajono savivaldybės  tarybos</t>
  </si>
  <si>
    <t xml:space="preserve">                         </t>
  </si>
  <si>
    <t>2021 m.vasario  26  d. sprendimo Nr. TS-17</t>
  </si>
  <si>
    <t xml:space="preserve">                                                             </t>
  </si>
  <si>
    <t xml:space="preserve">( Rokiškio rajono savivaldybės tarybos  </t>
  </si>
  <si>
    <t>Juozo Tumo-Vaižganto gimnazijos suaugusiųjų ir jaunimo skyrius</t>
  </si>
  <si>
    <t>Juozo Tumo-Vaižganto gimnazijos  VŠĮ Rokiškio psichiatrijos ligoninės skyrius</t>
  </si>
  <si>
    <t>Įstaiga</t>
  </si>
  <si>
    <t>Planuojama gauti pajamų už teikiamas paslaugas</t>
  </si>
  <si>
    <t>tame skaičiuje</t>
  </si>
  <si>
    <t>Tėvų įnašai</t>
  </si>
  <si>
    <t>Pajamos už turto nuomą</t>
  </si>
  <si>
    <t>Kitos atsitiktinės pajamos</t>
  </si>
  <si>
    <t>Eil.    Nr.</t>
  </si>
  <si>
    <t>1.3.4.1.1.5.17</t>
  </si>
  <si>
    <t>1.3.4.1.1.5.18</t>
  </si>
  <si>
    <t>1 priedas</t>
  </si>
  <si>
    <t xml:space="preserve"> Specialioji tikslinė dotacija Rokiškio rajono savivaldybės dvaro rekonstrukcijos ir pritaikymo darbams</t>
  </si>
  <si>
    <t>L.-d. ,,Pumpurėlis"</t>
  </si>
  <si>
    <t>Jaunimo užimtumo vasarą ir integracijos į darbo rinką projektui finansuoti</t>
  </si>
  <si>
    <t xml:space="preserve"> Padidinti darbo užmokestį sacialinių paslaugų įstaigų ir  socialinių paslaugų srities darbuotojams </t>
  </si>
  <si>
    <t>1.3.4.1.1.5.19</t>
  </si>
  <si>
    <t>Obelių socialinių paslaugų namai</t>
  </si>
  <si>
    <t>Senamiesčio progimnazijos Laibgalių ikimok.ir  priešmok.ugdymo skyrius</t>
  </si>
  <si>
    <t>Kamajų A.Strazdo gimnazijos Jūžintų skyrius</t>
  </si>
  <si>
    <t>Obelių  Ikimokyklinio ir priešmokyklinio ugdymo sk.</t>
  </si>
  <si>
    <t>Rokiškio jaunimo centras</t>
  </si>
  <si>
    <t xml:space="preserve"> 4 priedas</t>
  </si>
  <si>
    <t>Lėšos asmens sveikatos priežiūros įstaigoms, teikiančioms pirmines ambulatorines šeimos medicinos asmens sveikatos priežiūros paslaugas, už  paskiepytus pirmąja nuo COVID-19ligos (koronaviruso infekcijos) vakcinos doze</t>
  </si>
  <si>
    <t>Švietimo įstaigų konsultacijoms mokymosi praradimams kompensuoti</t>
  </si>
  <si>
    <t>Ugdymo,maitinimo ir pavėžėjimo lėšos socialinę riziką patiriančių vaikų ikimokykliniam ugdmui užtikrinti</t>
  </si>
  <si>
    <t>1.3.4.1.1.5.20</t>
  </si>
  <si>
    <t xml:space="preserve">  Lėšos įstaigų patirtoms išlaidoms už skiepijimo nuo COVID-19 ligos paslaugas kompensuoti</t>
  </si>
  <si>
    <t>EKONOMIKOS IR INVESTICIJŲ MINISTERIJA</t>
  </si>
  <si>
    <t>3 priedas</t>
  </si>
  <si>
    <t>pakeitimai)</t>
  </si>
  <si>
    <t>VšĮ Rokiškio rajono ligoninė</t>
  </si>
  <si>
    <t>6 priedas</t>
  </si>
  <si>
    <t xml:space="preserve"> pakeitimai)</t>
  </si>
  <si>
    <t>Subsidijos gamintojams už  šiluminę energiją</t>
  </si>
  <si>
    <t>Ugdymo,maitinimo ir pavėžėjimo lėšos socialinę riziką patiriančių vaikų ikimokykliniam ugdymui užtikrinti</t>
  </si>
  <si>
    <t>Turto valdymo ir ūkio skyrius iš viso</t>
  </si>
  <si>
    <t>Finansinė parama atvykstantiems gydytojams ir rezidentams</t>
  </si>
  <si>
    <t>Kamajų A.Strazdo gimnazijos neformaliojo švietimo sk.</t>
  </si>
  <si>
    <t>Obelių gimnazijos neformaliojo švietimo sk.</t>
  </si>
  <si>
    <t>Visumenės sveikatos biuras</t>
  </si>
  <si>
    <t>Savivaldybės kitos išlaidos</t>
  </si>
  <si>
    <t>1.4.2.1.6.1</t>
  </si>
  <si>
    <t>1.4.2.1.6.2</t>
  </si>
  <si>
    <t>Prekių ir paslaugų mokesčiai (9)</t>
  </si>
  <si>
    <t>Specialioji tikslinė dotacija iš viso (12+...+17)</t>
  </si>
  <si>
    <t>Pajamos iš baudų ir konfiskuoto turto ir kitų netesybų</t>
  </si>
  <si>
    <t>Kitos neišvardytos pajamos</t>
  </si>
  <si>
    <t>MATERIALIOJO IR NEMATERIALIOJO TURTO REALIZAVIMO PAJAMOS</t>
  </si>
  <si>
    <t xml:space="preserve"> Iš to sk.: DUF</t>
  </si>
  <si>
    <t>J.Keliuočio viešoji biblioteka</t>
  </si>
  <si>
    <t xml:space="preserve">    IŠ VISO</t>
  </si>
  <si>
    <t>VALSTYBĖS BIUDŽETO DOTACIJŲ PASKIRSTYMAS 2021 METAMS</t>
  </si>
  <si>
    <t>VšĮ PASPC</t>
  </si>
  <si>
    <t>Parapijos senelių namų finansavimas</t>
  </si>
  <si>
    <t>Būsto pritaikymas neįgaliesiems</t>
  </si>
  <si>
    <t>Asmenų patalpinimas į stacionarias globos įst.</t>
  </si>
  <si>
    <t>Kapitlo investicijos ir ilglaikio turto remontas</t>
  </si>
  <si>
    <t xml:space="preserve">Projektų, fInansuojamų iš ES ir kitų fondų paramos, valstybės investicijų programos, savivaldybės daliai </t>
  </si>
  <si>
    <t>tūkst. eurų</t>
  </si>
  <si>
    <t>Projektui ,,Salų dvaro sodybos rūmų pritaikymas kultūriniam turizmui"</t>
  </si>
  <si>
    <t>M.-d. ,,Ąžuoliukas"</t>
  </si>
  <si>
    <t>M.-d. ,,Ąžuoliukas" Kavoliškio skyrius</t>
  </si>
  <si>
    <t>L.-d. ,,Varpelis"</t>
  </si>
  <si>
    <t>Kamajų Antano Strazdo gimnazija</t>
  </si>
  <si>
    <t>Lėšos asmens sveikatos priežiūros įstaigoms, teikiančioms pirmines ambulatorines šeimos medicinos asmens sveikatos priežiūros paslaugas, už  paskiepytus pirmąja nuo COVID-19 ligos (koronaviruso infekcijos) vakcinos doze</t>
  </si>
  <si>
    <t>Kamajų Antano Strazdo gimnazijos Jūžintų sk.</t>
  </si>
  <si>
    <t>Kamajų Antano Strazdo gimn. neformaliojo švietimo sk.</t>
  </si>
  <si>
    <t>(Rokiškio rajono savivaldybės tarybos 2021 m. gruodžio 23 d.</t>
  </si>
  <si>
    <t>Mokinių pavėžėjimui tėvų (globėjų) nuosavu transportu</t>
  </si>
  <si>
    <t>Rudolfo Lymano muzikos mokyklos choreografijos skyrius</t>
  </si>
  <si>
    <t>Mokyklinių autobusų remontui</t>
  </si>
  <si>
    <t>M/d "Ąžuoliukas"</t>
  </si>
  <si>
    <t>Rokiškio baseinas</t>
  </si>
  <si>
    <t>Kelių priežiūros programa</t>
  </si>
  <si>
    <t>Subsidijos gamintojams už šiluminę energiją</t>
  </si>
  <si>
    <t>Asmens higienos paslaugos kompensavimas</t>
  </si>
  <si>
    <t>Parama šeimynoms, globėjams ir daugiavaikėms šeimoms</t>
  </si>
  <si>
    <t>Slauga pagal socialines indikacijas</t>
  </si>
  <si>
    <t>Mirusių asmenų palaikų ekspertiniams tyrimams nuvežimo išlaidoms</t>
  </si>
  <si>
    <t>Lėšos  asmens sveikatos  priežiūros įstaigų patirtoms išlaidoms už ėminių COVID-19 ligos (koronaviruso infekcijos)   tyrimui ar greitajam tesrui paėmimo ,COVID-19 (koronaviruso infekcijos) tyrimo ar greitojo testo atlikimo paslauga, suteiktas ne mobiliuosiuose punktuose atliktus tyrimus už 2021m. liepos- rugsėjo men. padengti</t>
  </si>
  <si>
    <t xml:space="preserve">Lėšos  asmens sveikatos  priežiūros įstaigoms  už ėminių COVID-19 ligos (koronaviruso infekcijos)   tyrimui ar greitajam tesrui paėmimo mobiliuosiuose punktuose ir,COVID-19 (koronaviruso infekcijos) tyrimo ar greitojo testo atlikimo paslaugas, už 2021m. liepos- rugsėjo men. </t>
  </si>
  <si>
    <t xml:space="preserve">Lėšos iš LRV rezervo  savivaldybių išlaidoms, patirtoms  vykdant įsipareigojimus vietinio( miesto ir priemiesčio) transporto vežėjams, kurie negavo pajamų dėl  su COVID-19 pandemija susijusių keleivių vežimo apribojimų, esant valstybės lygio ekstremaliajai situacijai, kompensuoti </t>
  </si>
  <si>
    <t>Lėšos  asmens sveikatos priežiūros įstaigų patirtoms išlaidoms užinformacijos apie kitoje šalyje asmeniui  atliktą skiepijimą COVID-19 ligos(koronaviruso infekcija) pagal asmens pateiktą kitos šqalies sveikatos priežiūros įstaigos jam išduotą dokumentą, kuriuo patvirtinamas teigiamu PGR  tyrimu diagnozuotas  persirgimas COVID-19liga (koronaviruso infekcija), įvedimą į Elektroninės sveikatos paslaugfų ir  bendradarbiavimo infrastruktūros informacinę sistemą 2021m. rugsėjo- lapkričio mėm. kompensuoti</t>
  </si>
  <si>
    <t>Lėšos asmens sveikatos priežiūros įstaigų patirtoms išlaidoms   darbo užmokesčiui kompensuoti</t>
  </si>
  <si>
    <t>VšĮ Rokiškio rajono ligoninė  iš viso</t>
  </si>
  <si>
    <t>iš to sk.:</t>
  </si>
  <si>
    <t>lėšos  patirtoms materialinių išlaidų teikimo, siekiant šalinti COVID -19 ligos padarinius ir valdyti jos plitimą esant valstybinio lygio ekstremaliajai situacijai išlaidoms kompensuoti</t>
  </si>
  <si>
    <t>lėšos   patirtoms išlaidoms už ėminių COVID-19 ligos(koronaviruso infekcijos) tyrimui ar greitajam testui paėmimo, COVID-19 ligos(koronaviruso infekcijos greitojo testo ar tyrimo atlikimo paslaugas už 2021m. spalio - lapkričio mėnesius</t>
  </si>
  <si>
    <t>lėšos patirtoms išlaidoms už skiepijimo nuo COVID-19 ligos(koronaviruso infekcijos) paslaugas kompensuoti už 3 mėnesius( 2021m. rugsėjo-lapkričio mėn.)</t>
  </si>
  <si>
    <t>lėšos   patirtoms išlaidoms( už 2021m. spalio mėn.) darbo užmokesčiui  kompensuoti</t>
  </si>
  <si>
    <t>VšĮ Rokiškio PASPC iš viso</t>
  </si>
  <si>
    <t xml:space="preserve">lėšos    už ėminių COVID-19 ligos (koronaviruso infekcijos)   tyrimui ar greitajam tesrui paėmimo mobiliuosiuose punktuose ir,COVID-19 (koronaviruso infekcijos) tyrimo ar greitojo testo atlikimo paslaugas, už 2021m. liepos- rugsėjo men. </t>
  </si>
  <si>
    <t>lėšos už  paskiepytus pirmąja nuo COVID-19 (koronaviruso infekcijos) vakcinos doze asmenis (2021m. spalio- lapkričio  mėn.)</t>
  </si>
  <si>
    <t xml:space="preserve">lėšos  patirtoms išlaidoms už informacijos apie kitoje šalyje asmeniui  atliktą skiepijimą COVID-19 ligos(koronaviruso infekcija) pagal asmens pateiktą kitos šalies sveikatos priežiūros įstaigos jam išduotą dokumentą, kuriuo patvirtinamas teigiamu PGR  tyrimu diagnozuotas  persirgimas COVID-19 liga (koronaviruso infekcija), įvedimą į Elektroninės sveikatos paslaugų ir  bendradarbiavimo infrastruktūros informacinę sistemą kompensuoti ( 2021m. rugsėjo- lapkričio mėn.) </t>
  </si>
  <si>
    <t>lėšos   išlaidoms už ėminių COVID-19 ligos (koronaviruso infekcijos)   tyrimui ar greitajam testui paėmimo ,COVID-19 (koronaviruso infekcijos) tyrimo ar greitojo testo atlikimo paslauga, suteiktas ne mobiliuosiuose punktuose atliktus tyrimus už 2021m. liepos- rugsėjo men. padengti</t>
  </si>
  <si>
    <t>Turto valdymo ir ūkio skyrius   iš viso</t>
  </si>
  <si>
    <t xml:space="preserve"> AB"Rokiškio autobusų parkas" įstatiniam kapitalui didinti;</t>
  </si>
  <si>
    <t>Lengvatinio keleivių pervežimo išlaidų kompensavimas</t>
  </si>
  <si>
    <t>Daugiafunkcinės salės Rokiškio mst.,Taikos g.21A statybai</t>
  </si>
  <si>
    <t>Daugiafunkcinės salės Rokiškio mst.,Taikos g.21A statybai-5 progr.</t>
  </si>
  <si>
    <t xml:space="preserve">Statybos ir infrastruktūros plėtros skyrius </t>
  </si>
  <si>
    <t xml:space="preserve">  iš jų:</t>
  </si>
  <si>
    <t>Lėšos   išlaidoms už ėminių COVID-19 ligos (koronaviruso infekcijos)   tyrimui ar greitajam testui paėmimo ,COVID-19 (koronaviruso infekcijos) tyrimo ar greitojo testo atlikimo paslauga, suteiktas ne mobiliuosiuose punktuose atliktus tyrimus už 2021m. liepos- rugsėjo men. padengti- 4 progr.  iš viso</t>
  </si>
  <si>
    <t>Lėšos   patirtoms išlaidoms už ėminių COVID-19 ligos(koronaviruso infekcijos) tyrimui ar greitajam testui paėmimo, COVID-19 ligos(koronaviruso infekcijos greitojo testo ar tyrimo atlikimo paslaugas už 2021m. spalio - lapkričio mėnesius -4 progr. Iš viso</t>
  </si>
  <si>
    <t>Lėšos patirtoms išlaidoms už skiepijimo nuo COVID-19 ligos(koronaviruso infekcijos) paslaugas kompensuoti už 3 mėnesius( 2021m. rugsėjo-lapkričio mėn.)-4 progr. Iš viso</t>
  </si>
  <si>
    <t>Lėšos    už ėminių COVID-19 ligos (koronaviruso infekcijos)   tyrimui ar greitajam tesrui paėmimo mobiliuosiuose punktuose ir,COVID-19 (koronaviruso infekcijos) tyrimo ar greitojo testo atlikimo paslaugas, už 2021m. liepos- rugsėjo men. 4 progr.</t>
  </si>
  <si>
    <t>Lėšos už  paskiepytus pirmąja nuo COVID-19 (koronaviruso infekcijos) vakcinos doze asmenis (2021m. spalio- lapkričio  mėn.) 4 progr.</t>
  </si>
  <si>
    <t>Lėšos  patirtoms išlaidoms už informacijos apie kitoje šalyje asmeniui  atliktą skiepijimą COVID-19 ligos(koronaviruso infekcija) pagal asmens pateiktą kitos šalies sveikatos priežiūros įstaigos jam išduotą dokumentą, kuriuo patvirtinamas teigiamu PGR  tyrimu diagnozuotas  persirgimas COVID-19 liga (koronaviruso infekcija), įvedimą į Elektroninės sveikatos paslaugų ir  bendradarbiavimo infrastruktūros informacinę sistemą kompensuoti ( 2021m. rugsėjo- lapkričio mėn.) 4 progr.</t>
  </si>
  <si>
    <t>Lėšos iš LRV rezervo  savivaldybių išlaidoms, patirtoms  vykdant įsipareigojimus vietinio( miesto ir priemiesčio) transporto vežėjams, kurie negavo pajamų dėl  su COVID-19 pandemija susijusių keleivių vežimo apribojimų, esant valstybės lygio ekstremaliajai situacijai, kompensuoti 6 progr. iš viso</t>
  </si>
  <si>
    <t>Tuto valdymo ir ūkio skyrius</t>
  </si>
  <si>
    <t>Lėšos   patirtoms išlaidoms ( už 2021m. spalio mėn.) darbo užmokesčiui  kompensuoti 4 progr. Iš viso</t>
  </si>
  <si>
    <t>L/d "Varpelis"</t>
  </si>
  <si>
    <t>Tyzenhauzų  paminklo idėjos konkursui</t>
  </si>
  <si>
    <t>Investiciniams projektams, galimybių studijoms ir kitiems dokumentams rengti</t>
  </si>
  <si>
    <t>Strateginio planavimo,investicijų  ir viešųjų pirkimų  skyrius</t>
  </si>
  <si>
    <t>Smulkaus ir vidutinio verslo plėtros programa</t>
  </si>
  <si>
    <t>PRATC už atliekų tvarkymą</t>
  </si>
  <si>
    <t>Panemunėlio mokykla-daugiafunkcis c.</t>
  </si>
  <si>
    <t>Muzikos mokyklos choreografijos skyrius</t>
  </si>
  <si>
    <t>patirtoms materialinių išlaidų teikimo, siekiant šalinti COVID -19 ligos padarinius ir valdyti jos plitimą esant valstybinio lygio ekstremaliajai situacijai išlaidoms kompensuoti</t>
  </si>
  <si>
    <t>Smulkaus ir vidutinio verslo pletros programa</t>
  </si>
  <si>
    <t xml:space="preserve"> AB "Rokiškio autobusų parkas" įstatiniam kapitalui didinti;</t>
  </si>
  <si>
    <t>Nuostolingų maršrutų išlaidų kompensavimas</t>
  </si>
  <si>
    <t>Socialinių būstų remontui</t>
  </si>
  <si>
    <t>Nuostolingų maršrutų išlaidoms kompensuoti</t>
  </si>
  <si>
    <t>Socialinė parama mokiniams - nemokamas maitinimas vaikams, turintiems neįgalumą</t>
  </si>
  <si>
    <t>Rokiškio rajono savivaldybės tarybos</t>
  </si>
  <si>
    <t>2021 m. vasario 26 d. sprendimo TS -17</t>
  </si>
  <si>
    <t>8 priedas</t>
  </si>
  <si>
    <t>(Rokiškio rajono savivaldybės tarybos</t>
  </si>
  <si>
    <t>sumos- tūkst.eurų</t>
  </si>
  <si>
    <t>Eil.Nr</t>
  </si>
  <si>
    <t>SVP Programa</t>
  </si>
  <si>
    <t>Projekto pavadinimas</t>
  </si>
  <si>
    <t>Pareiškėjas/projekto vykdytojas</t>
  </si>
  <si>
    <t>projekto vertė iš viso</t>
  </si>
  <si>
    <t xml:space="preserve"> iš jų:</t>
  </si>
  <si>
    <t>Reikalinga 2021 metams , tūkst. Eur</t>
  </si>
  <si>
    <t>Pastabos</t>
  </si>
  <si>
    <t>ES fondų ar kitų programų lėšos</t>
  </si>
  <si>
    <t>VB</t>
  </si>
  <si>
    <t>Kitos lėšos</t>
  </si>
  <si>
    <t>SB</t>
  </si>
  <si>
    <t xml:space="preserve">Iš viso </t>
  </si>
  <si>
    <t>VB lėšos</t>
  </si>
  <si>
    <t>SB lėšos (tinkamos finansuoti)</t>
  </si>
  <si>
    <t>SB lėšos (netinkamos finansuoti)</t>
  </si>
  <si>
    <t>Daugiafunkcės sporto salės Rokiškyje, Taikos g. 21A, statyba</t>
  </si>
  <si>
    <t xml:space="preserve"> Rokiškio r. savivaldybės administracija</t>
  </si>
  <si>
    <t xml:space="preserve">Dvaro viralinės rekonstrukcijos ir pritaikymo darbai </t>
  </si>
  <si>
    <t>Projekto pabaiga 2022-12-01 . Gruodį  šiam projektui papildomai reikia25,00 tūkst. Eur SB lėšų.</t>
  </si>
  <si>
    <t xml:space="preserve"> Pėsčiųjų ir dviračių takų plėtra Rokiškio miesto Vilties ir Aušros g. </t>
  </si>
  <si>
    <t>Baigtas 2021-11-12</t>
  </si>
  <si>
    <t xml:space="preserve">„Ledo ritulio aikštelės stoginės M.Riomerio g. 1, Rokiškio mieste statyba“ </t>
  </si>
  <si>
    <t>Rokiškio rajono kūno kultūros ir sporto centras,  Rokiškio r. savivaldybės administracija</t>
  </si>
  <si>
    <t xml:space="preserve">Socialinio būsto fondo plėtra Rokiškio rajono savivaldybėje </t>
  </si>
  <si>
    <t>Pratęsta projekto trukmė iki 2022-08</t>
  </si>
  <si>
    <t xml:space="preserve">Obelių miesto gyvenamosios vietovės atnaujinimas </t>
  </si>
  <si>
    <t xml:space="preserve">Rokiškio miesto teritorijų kraštovaizdžio formavimas ir ekologinės būklės gerinimas </t>
  </si>
  <si>
    <t>Patvirtintas GMP</t>
  </si>
  <si>
    <t xml:space="preserve">Rokiškio miesto Aušros g. (nuo sankirtos su J. Gruodžio g. iki sankirtos su Kauno g.) rekonstravimas </t>
  </si>
  <si>
    <t>Baigtas 2021-10-05</t>
  </si>
  <si>
    <t>Biržų, Kupiškio, Pasvalio ir Rokiškio rajonų savivaldybes jungiančių turizmo trasų ir turizmo maršrutų informacinės infrastruktūros plėtra</t>
  </si>
  <si>
    <t>Projektas užbaigtas</t>
  </si>
  <si>
    <t xml:space="preserve">Rokiškio l.-d. ,,Pumpurėlis“ pastato vidaus patalpų  ir ugdymo aplinkos modernizavimas </t>
  </si>
  <si>
    <t>Baigiasi 2021 12 31 ,bet galimas pratęsimas iki 2022 02 28</t>
  </si>
  <si>
    <t xml:space="preserve">Rokiškio J. Keliuočio viešosios bibliotekos pastato Rokiškis, Nepriklausomybės a. 16, ir kiemo rekonstravimas bei modernizavimas ir priestato statyba </t>
  </si>
  <si>
    <t>2021-12-30 galutinis mokėjimo prašymas.</t>
  </si>
  <si>
    <t>Ugdymo aplinkos modernizavimas Rokiškio J. Tumo-Vaižganto gimnazijoje bei Rokiškio J. Tūbelio progimnazijoje</t>
  </si>
  <si>
    <t>Baigtas įgyvendinti 2021-11-12</t>
  </si>
  <si>
    <t xml:space="preserve">Rokiškio Juozo Tūbelio progimnazijos pastato modernizavimas </t>
  </si>
  <si>
    <t>Užbaigtas 2021-06</t>
  </si>
  <si>
    <t xml:space="preserve">Kompleksinių paslaugų šeimai teikimas Rokiškio rajone Nr. 08.4.1-ESFA-V-416-10-0005 </t>
  </si>
  <si>
    <t>Projekto veiklų pabaiga 2022-12-31</t>
  </si>
  <si>
    <t xml:space="preserve">Rokiškio rajono bendruomeninių vaikų globos namų ir vaikų dienos centrų plėtra </t>
  </si>
  <si>
    <t>Pabaiga 2022-07-31</t>
  </si>
  <si>
    <t>Rokiškio rajono kaimiškosios ir Juodupės seniūnijų Vyžuonos upės baseino salies griovių ir juose esančių statinių rekonstravimas</t>
  </si>
  <si>
    <t>Baigtas</t>
  </si>
  <si>
    <t xml:space="preserve">Rokiškio rajono Lukštų kadastrinės vietovės dalies griovių ir juose esančių statinių rekonstravimas </t>
  </si>
  <si>
    <t xml:space="preserve">Rokiškio rajono Kamajų seniūnijos Kalvių ir Salų kadastrinių vietovių dalies griovių ir juopse esančių statinių rekonstravimas </t>
  </si>
  <si>
    <t>Pabaiga 2022-12</t>
  </si>
  <si>
    <t xml:space="preserve">Atsinaujinančių energijos šaltinių diegimas Rokiškio Juozo Tumo -Vaižganto gimnazijoje (M. Riomerio g.1, Rokiškis) </t>
  </si>
  <si>
    <t>Užbaigtas 2021-03-29</t>
  </si>
  <si>
    <t xml:space="preserve"> Rokiškio lopšelio-darželio „Nykštukas“ pastato (esančio Laisvės g. 15, Rokiškis, unikalus Nr. 7396-5003-1013) modernizavimas </t>
  </si>
  <si>
    <t>Projekto pabaiga 2021-12-18</t>
  </si>
  <si>
    <t xml:space="preserve">Rokiškio dvaro sodybos rūmų (571) tvarkybos -restauravimo, remonto darbai </t>
  </si>
  <si>
    <t xml:space="preserve">Projekto pabaiga 2022-07-01. </t>
  </si>
  <si>
    <t>„Socialinio verslo iniciatyvų skatinimas Panevėžio apskrityje“</t>
  </si>
  <si>
    <t>VšĮ ,,Versli Lietuva", partneris - Rokiškio r. savivaldybės administracija</t>
  </si>
  <si>
    <t xml:space="preserve">Juodupės miestelio gyvenamosios vietovės atnaujinimas </t>
  </si>
  <si>
    <t xml:space="preserve">Geriatrijos dienos stacionaro ir konsultacinio kabineto įkūrimas VšĮ Rokiškio rajono ligoninėje </t>
  </si>
  <si>
    <t>Rokiškio r. ligoninė</t>
  </si>
  <si>
    <t>Planuotos SB 15 tūkst. - 2021 m. nenaudotos; 30,00000 tūkst. eurų reikės 2022 m. savivaldybės prisidėjimo</t>
  </si>
  <si>
    <t xml:space="preserve">„Atsinaujinančių energijos šaltinių diegimas VšĮ Rokiškio rajono ligoninėje“ </t>
  </si>
  <si>
    <t>61,29600 tūkst. eurų reikės 2022 m. savivaldybės prisidėjimo</t>
  </si>
  <si>
    <t xml:space="preserve">Atsinaujinančių energijos šaltinių diegimas VšĮ Rokiškio pirminės asmens sveikatos priežiūros centre </t>
  </si>
  <si>
    <t xml:space="preserve"> Rokiškio PASPC</t>
  </si>
  <si>
    <t xml:space="preserve"> 2022 metams reikalingos lėšos Bendros 0,99220, 0,79377 VB lėšos, 0,1980 SB</t>
  </si>
  <si>
    <t>Integrali pagalba į namus</t>
  </si>
  <si>
    <t xml:space="preserve"> Rokiškio socialinės paramos centras</t>
  </si>
  <si>
    <t>Projekto veiklų pabaiga 2022-04-30</t>
  </si>
  <si>
    <t xml:space="preserve"> „Nematerialios kultūros ir vietinio istorijos paveldo išsaugojimas, prieinamumas ir plėtra, gerinant darnų turizmo konkurencingumą Latvijoje, Lietuvoje ir Baltarusijoje“ (ENI-LLB-1-108): „Atrask savo krašto šaknis!" </t>
  </si>
  <si>
    <t>Rokiškio krašto muziejus</t>
  </si>
  <si>
    <t>Projekto veiklų pabaiga 2021-11-13</t>
  </si>
  <si>
    <t>„Rokiškio krašto muziejaus inovatyvių paslaugų gerinimas“</t>
  </si>
  <si>
    <t>Projekto veiklų pabaiga 2021-12-30</t>
  </si>
  <si>
    <t xml:space="preserve">Rokiškio miesto kultūros infrastruktūros paslaugų gerinimas </t>
  </si>
  <si>
    <t xml:space="preserve"> Rokiškio kultūros centras</t>
  </si>
  <si>
    <t xml:space="preserve">projekto pabaiga 2021-12-15 </t>
  </si>
  <si>
    <t>„Šeimų stiprinimas bendradarbiaujant bibliotekoms kaip indėlis į socialinį ir ekonominį augimą Ludzos savivaldybėje, Rokiškio rajone ir Jėkabpilio mieste" (programa Interreg Latvija-Lietuva)</t>
  </si>
  <si>
    <t xml:space="preserve"> Rokiškio rajono savivaldybės Juozo Keliuočio viešoji biblioteka</t>
  </si>
  <si>
    <t>Pabaigos data 2022-06-30</t>
  </si>
  <si>
    <t>Daugiafunkcių centrų stiprinimas, socialinių paslaugų prieinamumui ir efektyvumui gerinti ( Octopus LLI-425)(Programa Interreg Latvija-Lietuva )</t>
  </si>
  <si>
    <t xml:space="preserve"> Rokiškio švietimo centras</t>
  </si>
  <si>
    <t>Projekto pabaiga: 2023 m. vasario-kovo mėn.               7,82200 bus grąžintos į SB 2021 m.</t>
  </si>
  <si>
    <t xml:space="preserve">Sportas - bendrystei, sveikatai, tobulėjimui </t>
  </si>
  <si>
    <t>Projekto pabaiga  2021-12-31, SB lėšos gautos ir panaudotos</t>
  </si>
  <si>
    <t xml:space="preserve">Suaugusiųjų švietėjų kompetencijų tobulinimas siekiant teikiamų paslaugų kokybės ir prieinamumo didinimo </t>
  </si>
  <si>
    <t xml:space="preserve">Projekto pabaiga: 2022 m. rugpjūčio mėn.                     Dėl Covid-19 situacijos 2 stažuotės buvo nukeltos 2022 m. </t>
  </si>
  <si>
    <t xml:space="preserve">Keliaukim kartu spalvingu emocijų taku (K2SET) </t>
  </si>
  <si>
    <t>projekto vykdytojas – l.-d. ,,Pumpurėlis", partneriai - Švietimo centras, l.-d, ..Nykštukas",m-d Ąžuoliukas, Panemunėlio mokykla-daugiafunkcis centras</t>
  </si>
  <si>
    <t>Projektas pratęstas iki 2022-05-31. Dar bus reikalinga 2022 metais  ES  15,63106    SB 0,48315</t>
  </si>
  <si>
    <t xml:space="preserve">„Kokybės krepšelis“ </t>
  </si>
  <si>
    <t xml:space="preserve"> Rokiškio Juozo Tūbelio progimnazija</t>
  </si>
  <si>
    <t>Pabaigos data 2022 08 31</t>
  </si>
  <si>
    <t xml:space="preserve"> ERASMUS+projektas,,Muzikai nereikia žinoti kalbų''2018-2020 </t>
  </si>
  <si>
    <t>Rokiškio Juozo Tūbelio progimnazija</t>
  </si>
  <si>
    <t>Baigtas 2021 12 03</t>
  </si>
  <si>
    <t>" ERASMUS+ KA229 "Old places- New spaces" 2019-2021" (</t>
  </si>
  <si>
    <t xml:space="preserve"> Rokiškio Juozo Tumo- Vaižganto gimnazija</t>
  </si>
  <si>
    <t>Projekto vykdymas dėl COVID -19 pratestas iki 2022-09-30.Lėšos prisidėjimui bus reikalingos 2022 metais</t>
  </si>
  <si>
    <t>,,Multiplikatoriaus efektas" Erasmus plus Nr. 2019-1-LT01-KA101-060358;</t>
  </si>
  <si>
    <t>Rokiškio mokykla-darželis ,,Ąžuoliukas"</t>
  </si>
  <si>
    <t>projektas užbaigtas 2021-09-30, SB lėšos gautos ir panaudotos, ataskaita laukia patvirtintimo, lėšos bus sugrąžintos iki 2021-12-31</t>
  </si>
  <si>
    <t xml:space="preserve">ERASMUS+,,Rašau,nes ir aš esu rašytojas'' </t>
  </si>
  <si>
    <t>Projekto pabaiga 2021 12 31</t>
  </si>
  <si>
    <t xml:space="preserve">,,Erasmus +STEAM MOKYKLA </t>
  </si>
  <si>
    <t xml:space="preserve">Prisidėjimas bus reikalingas 2022 </t>
  </si>
  <si>
    <t xml:space="preserve">“Rokiškio miesto VVG 2014-2020 m. vietos plėtros strategijos įgyvendinimas ir administravimas” </t>
  </si>
  <si>
    <t>Rokiškio miesto vietos veiklos grupė</t>
  </si>
  <si>
    <t>Projekto pabaiga 2023-01-23, Prisidėjimas 2022 nereikalingas</t>
  </si>
  <si>
    <t>Kūrybinės amatų dirbtuvės 08.6.1-ESFA-T-927-01-0355</t>
  </si>
  <si>
    <t>Rokiškio r. savivaldybės švietimo centras</t>
  </si>
  <si>
    <t>Projekto pabaiga 2021-11-29</t>
  </si>
  <si>
    <t>"Laisvalaikio užimtumo paslaugų plėtra Rokiškio miesto vaikams" Nr.08.6.1-ESFA-T-927-01-0275</t>
  </si>
  <si>
    <t>Sporto klubas ,,Tornado"</t>
  </si>
  <si>
    <t>Projekto pabaiga 2022-02-25, Prisidėjimas 2022 nereikalingas</t>
  </si>
  <si>
    <t xml:space="preserve">Pažink save ir būk laimingas Rokiškio mieste  Nr. 08.6.1-ESFA-T-927-01-0285 </t>
  </si>
  <si>
    <t xml:space="preserve"> Rokiškio r. ligoninė</t>
  </si>
  <si>
    <t>2022 m. prisidėjimo nereikės.</t>
  </si>
  <si>
    <t xml:space="preserve">Rokiškio miesto gyventojų įtraukimas į visuomeninę veiklą ir jų turiningos veiklos bei prasmingo laisvalaikio organizavimas </t>
  </si>
  <si>
    <t>Rokiškio turizmo ir tradicinių amatų informacijos ir koordinavimo centras</t>
  </si>
  <si>
    <t>Projekto pabaiga 2022-03-29, Prisidėjimas 2022 nereikalingas</t>
  </si>
  <si>
    <t xml:space="preserve">Aktyvaus užimtumo erdvės sukūrimas ir pritaikymas vaikams ir jaunimui Rokiškio mieste </t>
  </si>
  <si>
    <t>SK ,,Viesulas"</t>
  </si>
  <si>
    <t>Projekto pabaiga 2021-09-18</t>
  </si>
  <si>
    <t xml:space="preserve">Rokiškio miesto gyventojų gyvenimo įgūdžių ugdymas plėtojant socialinius ryšius </t>
  </si>
  <si>
    <t xml:space="preserve"> UAB ,,Limfedemos centras"</t>
  </si>
  <si>
    <t>Projekto pabaiga 2022-02-18, Prisidėjimas 2022 nereikalingas</t>
  </si>
  <si>
    <t xml:space="preserve">Sociokultūrinių paslaugų organizavimas Rokiškio miesto senyvo amžiaus asmenims </t>
  </si>
  <si>
    <t>VO   ,,Tyzenhauzų paveldas"</t>
  </si>
  <si>
    <t>Projekto pabaiga 2021-12-01</t>
  </si>
  <si>
    <t xml:space="preserve">Rokiškio miesto bendruomeninės sociokultūrinės integracijos didinimas </t>
  </si>
  <si>
    <t xml:space="preserve"> UAB „Limfedemos centras“</t>
  </si>
  <si>
    <t>Projekto pabaiga 2022-05-19, Prisidėjimas 2022 nereikalingas</t>
  </si>
  <si>
    <t>Skalbyklos socialinių paslaugų plėtra ir socialinių gebėjimų didinimas Rokiškio mieste</t>
  </si>
  <si>
    <t>AB ,,Rokiškio komunalininkas"</t>
  </si>
  <si>
    <t>Projekto pabaiga 2022-02-20, Prisidėjimas 2022 nereikalingas</t>
  </si>
  <si>
    <t xml:space="preserve">Aš svarbus Nr. 08.6.1.-ESFA-T-927-01-0462  </t>
  </si>
  <si>
    <t xml:space="preserve"> Rokiškio mokykla- darželis ,,Ąžuoliukas”</t>
  </si>
  <si>
    <t>Projekto pabaiga 2021-11-25</t>
  </si>
  <si>
    <t xml:space="preserve">Socialinių paslaugų teikimas Rokiškio mieste Nr. 08.6.1-ESFA-T-927-01-0503  </t>
  </si>
  <si>
    <t xml:space="preserve"> Rokiškio rajono savanorių ugniagesių draugija</t>
  </si>
  <si>
    <t>Projekto pabaiga 2022-03-31, Prisidėjimas 2022 nereikalingas</t>
  </si>
  <si>
    <t xml:space="preserve">„Žibinto šviesa!” socialinėje laisvalaikio erdvėje Rokiškio mieste </t>
  </si>
  <si>
    <t xml:space="preserve"> SK ,,Viesulas"</t>
  </si>
  <si>
    <t>Projekto pabaiga 2021-11-20</t>
  </si>
  <si>
    <t xml:space="preserve">Kamajų miestelio istorijos, poeto ir kunigo Antano Strazdo muziejaus įkūrimas ROKI-LEADER-6B- KI-3-1-2019  </t>
  </si>
  <si>
    <t>Kamajų bendruomenė</t>
  </si>
  <si>
    <t xml:space="preserve">Kairelių kaimo bendruomenės socialinio verslo kūrimas 
ROKI-LEADER-6B- DS- 3-3-2019  </t>
  </si>
  <si>
    <t xml:space="preserve">  Kairelių kaimo bendruomenė</t>
  </si>
  <si>
    <t xml:space="preserve">Socialinės paslaugos Rokiškio rajono gyventojams ROKI-LEADER-6B-D-3-4-2019 </t>
  </si>
  <si>
    <t xml:space="preserve"> Kriaunų kaimo bendruomenė</t>
  </si>
  <si>
    <t xml:space="preserve">Projektas baigiamas  2022-03-31. </t>
  </si>
  <si>
    <t xml:space="preserve">Rokiškio rajono, Kupiškio rajono ir Visagino savivaldybių mokyklų sveikatos kabinetų atnaujinimas </t>
  </si>
  <si>
    <t>Pareiškėjas - Rokiškio r. visuomenės sveikatos biuras</t>
  </si>
  <si>
    <t>projektas pradėtas 2021 03 24, kitos lėšos, tai kitų savivaldybių prisidėjimas savo lėšomis</t>
  </si>
  <si>
    <t>Rokiškio rajono vaikų sveiko ir aktyvaus gyvenimo būdo skatinimas</t>
  </si>
  <si>
    <t>Asociacija Veiklus pilietis</t>
  </si>
  <si>
    <t>Projekto veiklų pabaiga 2022-06-10</t>
  </si>
  <si>
    <t xml:space="preserve">Duokiškio kaimo bendruomeninio centro kūrimas ir socialinių, kultūrinių bei aktyvaus laisvalaikio veiklų teikimas kaimo gyventojams, Nr. ROKI-LEADER-6B-SI-5-10-2020/42VS-PV-20-1-09633-PR001 </t>
  </si>
  <si>
    <t>Duokiškio kaimo bendruomenė</t>
  </si>
  <si>
    <t>Projekto veiklų pabaiga 2022-06-22. Lėšų poreikis 2022 m. 3,69932 tūkst. Eur.</t>
  </si>
  <si>
    <t>Salų dvaro kūrybos ir laisvalaikio rezidencija</t>
  </si>
  <si>
    <t>Rokiškio tautodailininkų asociacija</t>
  </si>
  <si>
    <t>Projekto veiklos pratęstos, 2021 m. nepanaudotos lėšos - 1,60132, jų reikės 2022 m.</t>
  </si>
  <si>
    <t>„Amatų ir meno erdvė „Kultūros klojimas“</t>
  </si>
  <si>
    <t>J. Vienožinskio tėviškės bendruomenė</t>
  </si>
  <si>
    <t>Projekto veiklų pabaiga 2022.10.06</t>
  </si>
  <si>
    <t xml:space="preserve">Kriaunų varpas - bažnyčiai ir sėlių krašto žmonėms </t>
  </si>
  <si>
    <t xml:space="preserve"> Kriaunų Dievo Apvaizdos parapija</t>
  </si>
  <si>
    <t>Pirmojo etapo veiklos užbaigtos. Projekto pabaiga 2022-07</t>
  </si>
  <si>
    <t>Rokiškio rajono Suvainiškio, Čedasų ir Žiobiškio kadastrinių vietovių dalies melioracijos griovių ir juose esančių statinių rekonstravimas</t>
  </si>
  <si>
    <t>Rokiškio r. savivaldybės administracija</t>
  </si>
  <si>
    <t>Rokiškio rajono Neretėlės upės baseino dalies melioracijos griovių ir juose esančių statinių rekonstravimas</t>
  </si>
  <si>
    <t>Salų dvaro sodybos rūmų pritaikymas kultūriniam turizmui</t>
  </si>
  <si>
    <t>Atsinaujinančių energijos išteklių (75 kW galios saulės elektrinės) diegimas Rokiškio Juozo Tumo-Vaižganto gimnazijoje (Taikos g. 17, Rokiškis)</t>
  </si>
  <si>
    <t>2021 m. SB lėšų nereikės</t>
  </si>
  <si>
    <t>Atsinaujinančių energijos išteklių diegimas BĮ "Rokiškio baseinas"</t>
  </si>
  <si>
    <t>BĮ Rokiškio baseinas</t>
  </si>
  <si>
    <t xml:space="preserve">Bus pradėtas 2022 m. </t>
  </si>
  <si>
    <t xml:space="preserve">„Vandens transporto priemonių nuleidimo vietos įrengimas Sartų ežere Rokiškio rajone“ </t>
  </si>
  <si>
    <t>2021 m. lėšų nereikės, tik 2022 m.</t>
  </si>
  <si>
    <t>IŠ VISO</t>
  </si>
  <si>
    <r>
      <t xml:space="preserve">2021 METAIS SAVIVALDYBĖS PLANUOJAMŲ VYKDYTI PROJEKTŲ, FINANSUOJAMŲ  </t>
    </r>
    <r>
      <rPr>
        <b/>
        <sz val="9"/>
        <rFont val="Times New Roman"/>
        <family val="1"/>
        <charset val="186"/>
      </rPr>
      <t>E</t>
    </r>
    <r>
      <rPr>
        <b/>
        <sz val="10"/>
        <rFont val="Times New Roman"/>
        <family val="1"/>
        <charset val="186"/>
      </rPr>
      <t>S IR KITŲ FONDŲ PARAMOS, VALSTYBĖS INVESTICIJŲ PROGRAMOS IR KURIEMS REIKALINGAS PRISIDĖJIMAS , SĄRAŠAS</t>
    </r>
  </si>
  <si>
    <t xml:space="preserve">* Savivaldybės lėšos projektų prisidėjimui skiriamos 5 programoje </t>
  </si>
  <si>
    <t>Valst.funkcija</t>
  </si>
  <si>
    <t>t.sk turtui įsigyti</t>
  </si>
  <si>
    <t>t.sk</t>
  </si>
  <si>
    <t>`01</t>
  </si>
  <si>
    <t>`03</t>
  </si>
  <si>
    <t>`04</t>
  </si>
  <si>
    <t>`06</t>
  </si>
  <si>
    <t>`08</t>
  </si>
  <si>
    <t>`09</t>
  </si>
  <si>
    <t>`10</t>
  </si>
  <si>
    <t>Rokiškio turizmo ir tradicinių amatų inf centras</t>
  </si>
  <si>
    <t>`07</t>
  </si>
  <si>
    <t>Obelių soc paslaugų namai</t>
  </si>
  <si>
    <t>Europos Sąjungos finansinės paramos lėšos iš viso</t>
  </si>
  <si>
    <t xml:space="preserve">                                                  iš jų: einamiesiems tikslams</t>
  </si>
  <si>
    <t>10 priedas</t>
  </si>
  <si>
    <r>
      <t xml:space="preserve"> </t>
    </r>
    <r>
      <rPr>
        <b/>
        <sz val="12"/>
        <rFont val="Times New Roman"/>
        <family val="1"/>
        <charset val="186"/>
      </rPr>
      <t xml:space="preserve">Europos Sąjungos, kitos tarptautinės paramos ir bendrojo finansavimo  lėšų paskirstymas </t>
    </r>
  </si>
  <si>
    <t>Lėšų suma-eurais</t>
  </si>
  <si>
    <t>1.3.4.1.1.4</t>
  </si>
  <si>
    <t>Dotacija iš Europos Sąjungos, kitos tarptautinės paramos ir bendrojo finansavimo  lėšų</t>
  </si>
  <si>
    <t>1.3.4.2.1.4.</t>
  </si>
  <si>
    <t>1.3.4.2.1.5.1.</t>
  </si>
  <si>
    <t>1.3.4.2.1.5.2.</t>
  </si>
  <si>
    <t>1.3.4.2.1.5.3.</t>
  </si>
  <si>
    <t>1.3.4.2.1.5.4.</t>
  </si>
  <si>
    <t>1.3.4.2.1.5.5.</t>
  </si>
  <si>
    <t>1.3.4.2.1.5.6</t>
  </si>
  <si>
    <t>Mokestis už  kitus valstybinius gamtos išteklius</t>
  </si>
  <si>
    <t xml:space="preserve"> Lėšos įstaigų patirtoms išlaidoms už skiepijimo nuo COVID-19 ligos paslaugas kompensuoti</t>
  </si>
  <si>
    <t>Lėšos asmens sveikatos priežiūros įstaigų patirtoms išlaidoms  darbo užmokesčiui kompensuoti</t>
  </si>
  <si>
    <t>ES PARAMA</t>
  </si>
  <si>
    <t>1.3.4.1.1.5.21</t>
  </si>
  <si>
    <t>1.3.4.1.1.5.22</t>
  </si>
  <si>
    <t>1.3.4.1.1.5.23</t>
  </si>
  <si>
    <t>1.3.4.1.1.5.24</t>
  </si>
  <si>
    <t>1.3.4.1.1.5.25</t>
  </si>
  <si>
    <t>Kitos dotacijos einamiesiems tikslams (19+...+44)</t>
  </si>
  <si>
    <t>Kitos dotacijos turtui įsigyti (46+...+52)</t>
  </si>
  <si>
    <t>Turto pajamos(55+56+57)</t>
  </si>
  <si>
    <t>Rinkliavos(60+61)</t>
  </si>
  <si>
    <t>KITOS PAJAMOS (54+58+59+62+63)</t>
  </si>
  <si>
    <t>DOTACIJOS (11+18+45)</t>
  </si>
  <si>
    <t>VISI MOKESČIAI, PAJAMOS IR DOTACIJOS(1+10+53+64)</t>
  </si>
  <si>
    <t>Lėšos  patirtoms materialinių išlaidų teikimo, siekiant šalinti COVID -19 ligos padarinius ir valdyti jos plitimą esant valstybinio lygio ekstremaliajai situacijai išlaidoms kompensuoti 4 progr.</t>
  </si>
  <si>
    <t>Socialinių paslaugų kolektyvinės sutarties įsipareigojimams įgyvendinti 4 progr.</t>
  </si>
  <si>
    <t>Dalyvaujamajam  biudžetui</t>
  </si>
  <si>
    <t>Dalyvaujamajam biudžetui</t>
  </si>
  <si>
    <t>Projektui "Salų dvaro sodybos pritaikymas kultūriniam turizmui"</t>
  </si>
  <si>
    <t>Projektui ,,Salų dvaro sodybos rūmų pritaikymas kultūriniam turizmui" 5 progr.</t>
  </si>
  <si>
    <t>Projektui ,,Salų dvaro sodybos rūmų pritaikymnas kultūriniam turizmui"</t>
  </si>
  <si>
    <t>2021 m. lapkričio 26 d. sprendimo Nr.TS-242</t>
  </si>
  <si>
    <t>2021 m.gruodžio 23 d. sprendimo Nr. TS-242</t>
  </si>
  <si>
    <t xml:space="preserve">sprendimo Nr. TS-242  pakeitimai)     </t>
  </si>
  <si>
    <t xml:space="preserve"> 2021 m. gruodžio 23  d. sprendimo Nr. TS-242</t>
  </si>
  <si>
    <t xml:space="preserve"> 2021 m.gruodžio 23  d. sprendimo Nr. TS-242</t>
  </si>
  <si>
    <t>2021 m. gruodžio 23 d. sprendimo Nr.TS-242</t>
  </si>
  <si>
    <t xml:space="preserve">ROKIŠKIO RAJONO SAVIVALDYBĖS BIUDŽETINIŲ ĮSTAIGŲ </t>
  </si>
  <si>
    <t xml:space="preserve">            2021 M. PAJAMOS UŽ TEIKIAMAS PASLAUGAS</t>
  </si>
  <si>
    <t>sprendimo Nr. TS-242 pakeitimai)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</si>
</sst>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€&quot;_-;\-* #,##0.00\ &quot;€&quot;_-;_-* &quot;-&quot;??\ &quot;€&quot;_-;_-@_-"/>
    <numFmt numFmtId="164" formatCode="0.0"/>
    <numFmt numFmtId="165" formatCode="0.000"/>
    <numFmt numFmtId="166" formatCode="0.000000"/>
    <numFmt numFmtId="167" formatCode="0.00000"/>
    <numFmt numFmtId="168" formatCode="0.0000"/>
    <numFmt numFmtId="169" formatCode="#,##0.00000"/>
  </numFmts>
  <fonts count="43" x14ac:knownFonts="1">
    <font>
      <sz val="10"/>
      <name val="Arial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"/>
      <family val="2"/>
      <charset val="186"/>
    </font>
    <font>
      <sz val="9"/>
      <name val="Arial"/>
      <family val="2"/>
      <charset val="186"/>
    </font>
    <font>
      <i/>
      <sz val="10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sz val="10"/>
      <color indexed="10"/>
      <name val="Arial"/>
      <family val="2"/>
      <charset val="186"/>
    </font>
    <font>
      <b/>
      <sz val="11"/>
      <name val="Arial"/>
      <family val="2"/>
      <charset val="186"/>
    </font>
    <font>
      <i/>
      <sz val="9"/>
      <name val="Arial"/>
      <family val="2"/>
      <charset val="186"/>
    </font>
    <font>
      <sz val="10"/>
      <color indexed="8"/>
      <name val="Arial"/>
      <family val="2"/>
    </font>
    <font>
      <sz val="10"/>
      <color indexed="8"/>
      <name val="Arial"/>
      <family val="2"/>
      <charset val="186"/>
    </font>
    <font>
      <i/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12"/>
      <name val="Arial"/>
      <family val="2"/>
    </font>
    <font>
      <sz val="10"/>
      <name val="Arial"/>
      <family val="2"/>
    </font>
    <font>
      <b/>
      <sz val="14"/>
      <name val="Times New Roman"/>
      <family val="1"/>
      <charset val="186"/>
    </font>
    <font>
      <sz val="12"/>
      <name val="Times New Roman"/>
      <family val="1"/>
    </font>
    <font>
      <sz val="14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sz val="10"/>
      <color theme="1"/>
      <name val="Arial"/>
      <family val="2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b/>
      <i/>
      <sz val="10"/>
      <name val="Arial"/>
      <family val="2"/>
      <charset val="186"/>
    </font>
    <font>
      <i/>
      <sz val="9"/>
      <color theme="1"/>
      <name val="Arial"/>
      <family val="2"/>
      <charset val="186"/>
    </font>
    <font>
      <sz val="11"/>
      <color theme="1"/>
      <name val="Times New Roman"/>
      <family val="1"/>
      <charset val="186"/>
    </font>
    <font>
      <sz val="9"/>
      <color theme="1"/>
      <name val="Arial"/>
      <family val="2"/>
      <charset val="186"/>
    </font>
    <font>
      <b/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11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17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0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/>
      <top/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/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64"/>
      </top>
      <bottom style="thin">
        <color indexed="0"/>
      </bottom>
      <diagonal/>
    </border>
    <border>
      <left/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 style="thin">
        <color indexed="0"/>
      </right>
      <top/>
      <bottom style="thin">
        <color indexed="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medium">
        <color indexed="64"/>
      </left>
      <right/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/>
      <bottom style="medium">
        <color indexed="64"/>
      </bottom>
      <diagonal/>
    </border>
    <border>
      <left style="thin">
        <color indexed="0"/>
      </left>
      <right/>
      <top/>
      <bottom style="medium">
        <color indexed="64"/>
      </bottom>
      <diagonal/>
    </border>
    <border>
      <left style="thin">
        <color indexed="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0"/>
      </right>
      <top style="medium">
        <color indexed="0"/>
      </top>
      <bottom/>
      <diagonal/>
    </border>
    <border>
      <left/>
      <right style="medium">
        <color indexed="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indexed="8"/>
      </top>
      <bottom style="thin">
        <color rgb="FF000000"/>
      </bottom>
      <diagonal/>
    </border>
    <border>
      <left/>
      <right/>
      <top style="medium">
        <color indexed="8"/>
      </top>
      <bottom style="thin">
        <color rgb="FF000000"/>
      </bottom>
      <diagonal/>
    </border>
    <border>
      <left/>
      <right style="medium">
        <color indexed="8"/>
      </right>
      <top style="medium">
        <color indexed="8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8"/>
      </right>
      <top style="thin">
        <color rgb="FF000000"/>
      </top>
      <bottom/>
      <diagonal/>
    </border>
    <border>
      <left style="thin">
        <color rgb="FF000000"/>
      </left>
      <right style="medium">
        <color indexed="8"/>
      </right>
      <top/>
      <bottom/>
      <diagonal/>
    </border>
    <border>
      <left style="medium">
        <color indexed="0"/>
      </left>
      <right style="thin">
        <color rgb="FF000000"/>
      </right>
      <top style="medium">
        <color indexed="8"/>
      </top>
      <bottom/>
      <diagonal/>
    </border>
    <border>
      <left style="medium">
        <color indexed="0"/>
      </left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indexed="8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medium">
        <color indexed="64"/>
      </bottom>
      <diagonal/>
    </border>
    <border>
      <left style="medium">
        <color indexed="64"/>
      </left>
      <right/>
      <top style="thin">
        <color indexed="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0"/>
      </top>
      <bottom style="thin">
        <color indexed="64"/>
      </bottom>
      <diagonal/>
    </border>
    <border>
      <left/>
      <right/>
      <top style="thin">
        <color indexed="0"/>
      </top>
      <bottom style="thin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 style="thin">
        <color indexed="64"/>
      </bottom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0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4">
    <xf numFmtId="0" fontId="0" fillId="0" borderId="0"/>
    <xf numFmtId="0" fontId="15" fillId="0" borderId="0"/>
    <xf numFmtId="0" fontId="25" fillId="0" borderId="0"/>
    <xf numFmtId="0" fontId="16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5" fillId="0" borderId="0"/>
    <xf numFmtId="0" fontId="5" fillId="0" borderId="0"/>
  </cellStyleXfs>
  <cellXfs count="130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15"/>
    </xf>
    <xf numFmtId="0" fontId="7" fillId="0" borderId="0" xfId="0" applyFont="1" applyAlignment="1"/>
    <xf numFmtId="16" fontId="0" fillId="0" borderId="0" xfId="0" applyNumberFormat="1"/>
    <xf numFmtId="0" fontId="6" fillId="0" borderId="0" xfId="0" applyFont="1"/>
    <xf numFmtId="0" fontId="0" fillId="0" borderId="0" xfId="0" applyFill="1"/>
    <xf numFmtId="0" fontId="5" fillId="0" borderId="0" xfId="0" applyFont="1"/>
    <xf numFmtId="165" fontId="6" fillId="0" borderId="1" xfId="0" applyNumberFormat="1" applyFont="1" applyFill="1" applyBorder="1"/>
    <xf numFmtId="165" fontId="0" fillId="3" borderId="1" xfId="0" applyNumberFormat="1" applyFill="1" applyBorder="1"/>
    <xf numFmtId="0" fontId="4" fillId="0" borderId="0" xfId="0" applyFont="1" applyAlignment="1"/>
    <xf numFmtId="165" fontId="6" fillId="0" borderId="2" xfId="0" applyNumberFormat="1" applyFont="1" applyFill="1" applyBorder="1"/>
    <xf numFmtId="0" fontId="4" fillId="0" borderId="0" xfId="0" applyFont="1"/>
    <xf numFmtId="0" fontId="6" fillId="0" borderId="0" xfId="0" applyFont="1" applyAlignment="1"/>
    <xf numFmtId="0" fontId="5" fillId="0" borderId="3" xfId="12" applyFont="1" applyBorder="1" applyAlignment="1">
      <alignment horizontal="left" vertical="center" wrapText="1"/>
    </xf>
    <xf numFmtId="165" fontId="5" fillId="0" borderId="4" xfId="0" applyNumberFormat="1" applyFont="1" applyBorder="1"/>
    <xf numFmtId="0" fontId="5" fillId="0" borderId="5" xfId="12" applyFont="1" applyBorder="1" applyAlignment="1">
      <alignment horizontal="center" vertical="center" wrapText="1"/>
    </xf>
    <xf numFmtId="165" fontId="5" fillId="0" borderId="6" xfId="0" applyNumberFormat="1" applyFont="1" applyBorder="1"/>
    <xf numFmtId="165" fontId="5" fillId="0" borderId="2" xfId="12" applyNumberFormat="1" applyFont="1" applyBorder="1" applyAlignment="1">
      <alignment horizontal="right" vertical="center" wrapText="1"/>
    </xf>
    <xf numFmtId="0" fontId="5" fillId="0" borderId="3" xfId="0" applyFont="1" applyBorder="1"/>
    <xf numFmtId="165" fontId="5" fillId="0" borderId="2" xfId="0" applyNumberFormat="1" applyFont="1" applyBorder="1"/>
    <xf numFmtId="0" fontId="5" fillId="0" borderId="2" xfId="12" applyFont="1" applyBorder="1" applyAlignment="1">
      <alignment horizontal="right" vertical="center" wrapText="1"/>
    </xf>
    <xf numFmtId="0" fontId="6" fillId="0" borderId="3" xfId="0" applyFont="1" applyBorder="1"/>
    <xf numFmtId="165" fontId="6" fillId="0" borderId="4" xfId="0" applyNumberFormat="1" applyFont="1" applyBorder="1"/>
    <xf numFmtId="165" fontId="6" fillId="0" borderId="2" xfId="0" applyNumberFormat="1" applyFont="1" applyBorder="1"/>
    <xf numFmtId="165" fontId="6" fillId="0" borderId="5" xfId="0" applyNumberFormat="1" applyFont="1" applyBorder="1"/>
    <xf numFmtId="165" fontId="6" fillId="0" borderId="6" xfId="0" applyNumberFormat="1" applyFont="1" applyBorder="1"/>
    <xf numFmtId="165" fontId="6" fillId="0" borderId="1" xfId="0" applyNumberFormat="1" applyFont="1" applyBorder="1"/>
    <xf numFmtId="165" fontId="5" fillId="0" borderId="5" xfId="0" applyNumberFormat="1" applyFont="1" applyBorder="1"/>
    <xf numFmtId="165" fontId="5" fillId="0" borderId="1" xfId="0" applyNumberFormat="1" applyFont="1" applyBorder="1"/>
    <xf numFmtId="165" fontId="6" fillId="2" borderId="2" xfId="0" applyNumberFormat="1" applyFont="1" applyFill="1" applyBorder="1"/>
    <xf numFmtId="0" fontId="6" fillId="0" borderId="3" xfId="0" applyFont="1" applyBorder="1" applyAlignment="1">
      <alignment wrapText="1"/>
    </xf>
    <xf numFmtId="165" fontId="6" fillId="0" borderId="7" xfId="0" applyNumberFormat="1" applyFont="1" applyBorder="1"/>
    <xf numFmtId="165" fontId="6" fillId="0" borderId="8" xfId="0" applyNumberFormat="1" applyFont="1" applyBorder="1"/>
    <xf numFmtId="165" fontId="5" fillId="0" borderId="9" xfId="0" applyNumberFormat="1" applyFont="1" applyBorder="1"/>
    <xf numFmtId="165" fontId="6" fillId="3" borderId="6" xfId="0" applyNumberFormat="1" applyFont="1" applyFill="1" applyBorder="1"/>
    <xf numFmtId="0" fontId="9" fillId="2" borderId="3" xfId="0" applyFont="1" applyFill="1" applyBorder="1"/>
    <xf numFmtId="0" fontId="9" fillId="0" borderId="3" xfId="0" applyFont="1" applyBorder="1"/>
    <xf numFmtId="165" fontId="6" fillId="0" borderId="6" xfId="0" applyNumberFormat="1" applyFont="1" applyBorder="1" applyAlignment="1">
      <alignment vertical="top" wrapText="1"/>
    </xf>
    <xf numFmtId="0" fontId="6" fillId="0" borderId="10" xfId="0" applyFont="1" applyBorder="1"/>
    <xf numFmtId="165" fontId="6" fillId="0" borderId="11" xfId="0" applyNumberFormat="1" applyFont="1" applyBorder="1"/>
    <xf numFmtId="165" fontId="6" fillId="0" borderId="12" xfId="0" applyNumberFormat="1" applyFont="1" applyBorder="1"/>
    <xf numFmtId="165" fontId="6" fillId="0" borderId="13" xfId="0" applyNumberFormat="1" applyFont="1" applyBorder="1"/>
    <xf numFmtId="165" fontId="6" fillId="0" borderId="14" xfId="0" applyNumberFormat="1" applyFont="1" applyBorder="1"/>
    <xf numFmtId="165" fontId="6" fillId="0" borderId="15" xfId="0" applyNumberFormat="1" applyFont="1" applyBorder="1"/>
    <xf numFmtId="165" fontId="5" fillId="0" borderId="13" xfId="0" applyNumberFormat="1" applyFont="1" applyBorder="1"/>
    <xf numFmtId="165" fontId="5" fillId="0" borderId="14" xfId="0" applyNumberFormat="1" applyFont="1" applyBorder="1"/>
    <xf numFmtId="165" fontId="5" fillId="0" borderId="12" xfId="0" applyNumberFormat="1" applyFont="1" applyBorder="1"/>
    <xf numFmtId="165" fontId="5" fillId="0" borderId="15" xfId="0" applyNumberFormat="1" applyFont="1" applyBorder="1"/>
    <xf numFmtId="165" fontId="6" fillId="0" borderId="16" xfId="0" applyNumberFormat="1" applyFont="1" applyBorder="1"/>
    <xf numFmtId="0" fontId="6" fillId="0" borderId="3" xfId="0" applyFont="1" applyBorder="1" applyAlignment="1">
      <alignment horizontal="left"/>
    </xf>
    <xf numFmtId="0" fontId="6" fillId="2" borderId="3" xfId="0" applyFont="1" applyFill="1" applyBorder="1"/>
    <xf numFmtId="0" fontId="6" fillId="0" borderId="17" xfId="0" applyFont="1" applyBorder="1"/>
    <xf numFmtId="165" fontId="6" fillId="0" borderId="18" xfId="0" applyNumberFormat="1" applyFont="1" applyBorder="1"/>
    <xf numFmtId="165" fontId="6" fillId="0" borderId="19" xfId="0" applyNumberFormat="1" applyFont="1" applyBorder="1"/>
    <xf numFmtId="165" fontId="5" fillId="0" borderId="20" xfId="0" applyNumberFormat="1" applyFont="1" applyBorder="1"/>
    <xf numFmtId="165" fontId="6" fillId="0" borderId="20" xfId="0" applyNumberFormat="1" applyFont="1" applyBorder="1"/>
    <xf numFmtId="165" fontId="6" fillId="0" borderId="22" xfId="0" applyNumberFormat="1" applyFont="1" applyBorder="1"/>
    <xf numFmtId="165" fontId="6" fillId="3" borderId="23" xfId="0" applyNumberFormat="1" applyFont="1" applyFill="1" applyBorder="1"/>
    <xf numFmtId="165" fontId="6" fillId="0" borderId="24" xfId="0" applyNumberFormat="1" applyFont="1" applyBorder="1"/>
    <xf numFmtId="165" fontId="6" fillId="0" borderId="25" xfId="0" applyNumberFormat="1" applyFont="1" applyBorder="1"/>
    <xf numFmtId="165" fontId="6" fillId="0" borderId="26" xfId="0" applyNumberFormat="1" applyFont="1" applyBorder="1"/>
    <xf numFmtId="165" fontId="6" fillId="0" borderId="23" xfId="0" applyNumberFormat="1" applyFont="1" applyBorder="1"/>
    <xf numFmtId="165" fontId="6" fillId="3" borderId="26" xfId="0" applyNumberFormat="1" applyFont="1" applyFill="1" applyBorder="1"/>
    <xf numFmtId="0" fontId="6" fillId="0" borderId="0" xfId="0" applyFont="1" applyFill="1" applyBorder="1"/>
    <xf numFmtId="0" fontId="12" fillId="0" borderId="0" xfId="0" applyFont="1"/>
    <xf numFmtId="0" fontId="5" fillId="0" borderId="27" xfId="12" applyFont="1" applyBorder="1" applyAlignment="1">
      <alignment horizontal="center" vertical="center" wrapText="1"/>
    </xf>
    <xf numFmtId="0" fontId="8" fillId="0" borderId="27" xfId="12" applyFont="1" applyBorder="1" applyAlignment="1">
      <alignment horizontal="center" vertical="center" wrapText="1"/>
    </xf>
    <xf numFmtId="0" fontId="0" fillId="0" borderId="28" xfId="0" applyBorder="1" applyAlignment="1">
      <alignment vertical="top"/>
    </xf>
    <xf numFmtId="0" fontId="13" fillId="0" borderId="28" xfId="0" applyFont="1" applyBorder="1" applyAlignment="1">
      <alignment wrapText="1"/>
    </xf>
    <xf numFmtId="165" fontId="6" fillId="0" borderId="29" xfId="0" applyNumberFormat="1" applyFont="1" applyBorder="1"/>
    <xf numFmtId="165" fontId="6" fillId="0" borderId="30" xfId="0" applyNumberFormat="1" applyFont="1" applyBorder="1"/>
    <xf numFmtId="165" fontId="6" fillId="0" borderId="21" xfId="0" applyNumberFormat="1" applyFont="1" applyBorder="1"/>
    <xf numFmtId="0" fontId="0" fillId="0" borderId="31" xfId="0" applyBorder="1" applyAlignment="1">
      <alignment vertical="top"/>
    </xf>
    <xf numFmtId="0" fontId="6" fillId="0" borderId="31" xfId="12" applyFont="1" applyBorder="1" applyAlignment="1">
      <alignment horizontal="left" vertical="center" wrapText="1"/>
    </xf>
    <xf numFmtId="165" fontId="6" fillId="0" borderId="32" xfId="0" applyNumberFormat="1" applyFont="1" applyBorder="1"/>
    <xf numFmtId="0" fontId="5" fillId="0" borderId="33" xfId="12" applyFont="1" applyBorder="1" applyAlignment="1">
      <alignment horizontal="center" vertical="center" wrapText="1"/>
    </xf>
    <xf numFmtId="165" fontId="6" fillId="0" borderId="34" xfId="12" applyNumberFormat="1" applyFont="1" applyBorder="1" applyAlignment="1">
      <alignment horizontal="right" vertical="center" wrapText="1"/>
    </xf>
    <xf numFmtId="165" fontId="6" fillId="0" borderId="35" xfId="12" applyNumberFormat="1" applyFont="1" applyBorder="1" applyAlignment="1">
      <alignment horizontal="right" vertical="center" wrapText="1"/>
    </xf>
    <xf numFmtId="165" fontId="6" fillId="0" borderId="36" xfId="12" applyNumberFormat="1" applyFont="1" applyBorder="1" applyAlignment="1">
      <alignment horizontal="right" vertical="center" wrapText="1"/>
    </xf>
    <xf numFmtId="165" fontId="6" fillId="0" borderId="35" xfId="0" applyNumberFormat="1" applyFont="1" applyBorder="1"/>
    <xf numFmtId="165" fontId="6" fillId="0" borderId="33" xfId="0" applyNumberFormat="1" applyFont="1" applyBorder="1"/>
    <xf numFmtId="165" fontId="6" fillId="0" borderId="34" xfId="0" applyNumberFormat="1" applyFont="1" applyBorder="1"/>
    <xf numFmtId="165" fontId="6" fillId="0" borderId="36" xfId="0" applyNumberFormat="1" applyFont="1" applyBorder="1"/>
    <xf numFmtId="165" fontId="6" fillId="0" borderId="37" xfId="0" applyNumberFormat="1" applyFont="1" applyBorder="1"/>
    <xf numFmtId="165" fontId="6" fillId="0" borderId="38" xfId="0" applyNumberFormat="1" applyFont="1" applyBorder="1"/>
    <xf numFmtId="165" fontId="6" fillId="0" borderId="39" xfId="0" applyNumberFormat="1" applyFont="1" applyBorder="1"/>
    <xf numFmtId="0" fontId="6" fillId="0" borderId="31" xfId="0" applyFont="1" applyBorder="1"/>
    <xf numFmtId="0" fontId="0" fillId="0" borderId="3" xfId="0" applyBorder="1" applyAlignment="1">
      <alignment vertical="top"/>
    </xf>
    <xf numFmtId="165" fontId="0" fillId="2" borderId="2" xfId="0" applyNumberFormat="1" applyFill="1" applyBorder="1"/>
    <xf numFmtId="165" fontId="0" fillId="0" borderId="1" xfId="0" applyNumberFormat="1" applyBorder="1"/>
    <xf numFmtId="165" fontId="0" fillId="0" borderId="2" xfId="0" applyNumberFormat="1" applyBorder="1"/>
    <xf numFmtId="165" fontId="0" fillId="0" borderId="5" xfId="0" applyNumberFormat="1" applyBorder="1"/>
    <xf numFmtId="165" fontId="0" fillId="0" borderId="6" xfId="0" applyNumberFormat="1" applyBorder="1"/>
    <xf numFmtId="165" fontId="6" fillId="0" borderId="9" xfId="0" applyNumberFormat="1" applyFont="1" applyBorder="1"/>
    <xf numFmtId="165" fontId="0" fillId="0" borderId="8" xfId="0" applyNumberFormat="1" applyBorder="1"/>
    <xf numFmtId="165" fontId="11" fillId="0" borderId="6" xfId="0" applyNumberFormat="1" applyFont="1" applyBorder="1"/>
    <xf numFmtId="165" fontId="0" fillId="0" borderId="4" xfId="0" applyNumberFormat="1" applyBorder="1"/>
    <xf numFmtId="165" fontId="0" fillId="0" borderId="9" xfId="0" applyNumberFormat="1" applyBorder="1"/>
    <xf numFmtId="0" fontId="14" fillId="0" borderId="3" xfId="0" applyFont="1" applyBorder="1" applyAlignment="1">
      <alignment wrapText="1"/>
    </xf>
    <xf numFmtId="165" fontId="0" fillId="0" borderId="7" xfId="0" applyNumberFormat="1" applyBorder="1"/>
    <xf numFmtId="0" fontId="9" fillId="0" borderId="3" xfId="0" applyFont="1" applyBorder="1" applyAlignment="1">
      <alignment wrapText="1"/>
    </xf>
    <xf numFmtId="0" fontId="0" fillId="0" borderId="3" xfId="0" applyBorder="1"/>
    <xf numFmtId="0" fontId="0" fillId="0" borderId="17" xfId="0" applyBorder="1" applyAlignment="1">
      <alignment vertical="top"/>
    </xf>
    <xf numFmtId="165" fontId="0" fillId="0" borderId="21" xfId="0" applyNumberFormat="1" applyBorder="1"/>
    <xf numFmtId="165" fontId="6" fillId="0" borderId="40" xfId="0" applyNumberFormat="1" applyFont="1" applyBorder="1"/>
    <xf numFmtId="165" fontId="0" fillId="0" borderId="33" xfId="0" applyNumberFormat="1" applyBorder="1"/>
    <xf numFmtId="165" fontId="6" fillId="0" borderId="41" xfId="0" applyNumberFormat="1" applyFont="1" applyBorder="1"/>
    <xf numFmtId="165" fontId="6" fillId="0" borderId="42" xfId="0" applyNumberFormat="1" applyFont="1" applyBorder="1"/>
    <xf numFmtId="165" fontId="0" fillId="0" borderId="43" xfId="0" applyNumberFormat="1" applyBorder="1"/>
    <xf numFmtId="165" fontId="0" fillId="0" borderId="39" xfId="0" applyNumberFormat="1" applyBorder="1"/>
    <xf numFmtId="165" fontId="6" fillId="0" borderId="44" xfId="0" applyNumberFormat="1" applyFont="1" applyBorder="1"/>
    <xf numFmtId="165" fontId="0" fillId="0" borderId="45" xfId="0" applyNumberFormat="1" applyBorder="1"/>
    <xf numFmtId="165" fontId="0" fillId="0" borderId="37" xfId="0" applyNumberFormat="1" applyBorder="1"/>
    <xf numFmtId="165" fontId="0" fillId="0" borderId="35" xfId="0" applyNumberFormat="1" applyBorder="1"/>
    <xf numFmtId="165" fontId="0" fillId="0" borderId="46" xfId="0" applyNumberFormat="1" applyBorder="1"/>
    <xf numFmtId="0" fontId="14" fillId="0" borderId="3" xfId="0" applyFont="1" applyBorder="1"/>
    <xf numFmtId="0" fontId="0" fillId="0" borderId="10" xfId="0" applyBorder="1" applyAlignment="1">
      <alignment vertical="top"/>
    </xf>
    <xf numFmtId="165" fontId="0" fillId="0" borderId="19" xfId="0" applyNumberFormat="1" applyBorder="1"/>
    <xf numFmtId="165" fontId="0" fillId="0" borderId="18" xfId="0" applyNumberFormat="1" applyBorder="1"/>
    <xf numFmtId="165" fontId="0" fillId="0" borderId="20" xfId="0" applyNumberFormat="1" applyBorder="1"/>
    <xf numFmtId="165" fontId="0" fillId="0" borderId="47" xfId="0" applyNumberFormat="1" applyBorder="1"/>
    <xf numFmtId="165" fontId="5" fillId="0" borderId="18" xfId="0" applyNumberFormat="1" applyFont="1" applyBorder="1"/>
    <xf numFmtId="165" fontId="6" fillId="3" borderId="29" xfId="0" applyNumberFormat="1" applyFont="1" applyFill="1" applyBorder="1"/>
    <xf numFmtId="165" fontId="6" fillId="3" borderId="22" xfId="0" applyNumberFormat="1" applyFont="1" applyFill="1" applyBorder="1"/>
    <xf numFmtId="165" fontId="0" fillId="0" borderId="26" xfId="0" applyNumberFormat="1" applyBorder="1"/>
    <xf numFmtId="165" fontId="0" fillId="0" borderId="22" xfId="0" applyNumberFormat="1" applyBorder="1"/>
    <xf numFmtId="0" fontId="6" fillId="0" borderId="48" xfId="0" applyFont="1" applyBorder="1" applyAlignment="1">
      <alignment wrapText="1"/>
    </xf>
    <xf numFmtId="165" fontId="6" fillId="0" borderId="49" xfId="0" applyNumberFormat="1" applyFont="1" applyBorder="1"/>
    <xf numFmtId="165" fontId="0" fillId="0" borderId="38" xfId="0" applyNumberFormat="1" applyBorder="1"/>
    <xf numFmtId="165" fontId="6" fillId="3" borderId="2" xfId="0" applyNumberFormat="1" applyFont="1" applyFill="1" applyBorder="1"/>
    <xf numFmtId="165" fontId="5" fillId="3" borderId="6" xfId="0" applyNumberFormat="1" applyFont="1" applyFill="1" applyBorder="1"/>
    <xf numFmtId="165" fontId="5" fillId="3" borderId="2" xfId="0" applyNumberFormat="1" applyFont="1" applyFill="1" applyBorder="1"/>
    <xf numFmtId="0" fontId="9" fillId="0" borderId="10" xfId="0" applyFont="1" applyBorder="1"/>
    <xf numFmtId="0" fontId="9" fillId="2" borderId="38" xfId="0" applyFont="1" applyFill="1" applyBorder="1" applyAlignment="1"/>
    <xf numFmtId="0" fontId="9" fillId="2" borderId="38" xfId="0" applyFont="1" applyFill="1" applyBorder="1" applyAlignment="1">
      <alignment vertical="top" wrapText="1"/>
    </xf>
    <xf numFmtId="0" fontId="10" fillId="0" borderId="3" xfId="0" applyFont="1" applyBorder="1"/>
    <xf numFmtId="165" fontId="0" fillId="0" borderId="14" xfId="0" applyNumberFormat="1" applyBorder="1"/>
    <xf numFmtId="165" fontId="0" fillId="0" borderId="12" xfId="0" applyNumberFormat="1" applyBorder="1"/>
    <xf numFmtId="165" fontId="0" fillId="0" borderId="15" xfId="0" applyNumberFormat="1" applyBorder="1"/>
    <xf numFmtId="0" fontId="13" fillId="0" borderId="28" xfId="0" applyFont="1" applyBorder="1" applyAlignment="1">
      <alignment horizontal="left" vertical="center" wrapText="1"/>
    </xf>
    <xf numFmtId="0" fontId="0" fillId="0" borderId="3" xfId="0" applyBorder="1" applyAlignment="1">
      <alignment vertical="top" wrapText="1"/>
    </xf>
    <xf numFmtId="0" fontId="9" fillId="2" borderId="3" xfId="0" applyFont="1" applyFill="1" applyBorder="1" applyAlignment="1">
      <alignment vertical="top" wrapText="1"/>
    </xf>
    <xf numFmtId="165" fontId="5" fillId="0" borderId="6" xfId="0" applyNumberFormat="1" applyFont="1" applyBorder="1" applyAlignment="1">
      <alignment wrapText="1"/>
    </xf>
    <xf numFmtId="165" fontId="0" fillId="0" borderId="2" xfId="0" applyNumberFormat="1" applyBorder="1" applyAlignment="1">
      <alignment wrapText="1"/>
    </xf>
    <xf numFmtId="165" fontId="6" fillId="0" borderId="2" xfId="0" applyNumberFormat="1" applyFont="1" applyBorder="1" applyAlignment="1">
      <alignment wrapText="1"/>
    </xf>
    <xf numFmtId="165" fontId="6" fillId="0" borderId="1" xfId="0" applyNumberFormat="1" applyFont="1" applyBorder="1" applyAlignment="1">
      <alignment wrapText="1"/>
    </xf>
    <xf numFmtId="165" fontId="0" fillId="0" borderId="4" xfId="0" applyNumberFormat="1" applyBorder="1" applyAlignment="1">
      <alignment wrapText="1"/>
    </xf>
    <xf numFmtId="165" fontId="0" fillId="2" borderId="2" xfId="0" applyNumberFormat="1" applyFill="1" applyBorder="1" applyAlignment="1">
      <alignment wrapText="1"/>
    </xf>
    <xf numFmtId="165" fontId="0" fillId="0" borderId="2" xfId="0" applyNumberFormat="1" applyBorder="1" applyAlignment="1">
      <alignment vertical="top" wrapText="1"/>
    </xf>
    <xf numFmtId="165" fontId="0" fillId="0" borderId="5" xfId="0" applyNumberFormat="1" applyBorder="1" applyAlignment="1">
      <alignment vertical="top" wrapText="1"/>
    </xf>
    <xf numFmtId="165" fontId="0" fillId="0" borderId="1" xfId="0" applyNumberFormat="1" applyBorder="1" applyAlignment="1">
      <alignment vertical="top" wrapText="1"/>
    </xf>
    <xf numFmtId="165" fontId="0" fillId="0" borderId="6" xfId="0" applyNumberForma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165" fontId="5" fillId="0" borderId="7" xfId="0" applyNumberFormat="1" applyFont="1" applyBorder="1"/>
    <xf numFmtId="0" fontId="5" fillId="2" borderId="10" xfId="0" applyFont="1" applyFill="1" applyBorder="1"/>
    <xf numFmtId="165" fontId="0" fillId="0" borderId="11" xfId="0" applyNumberFormat="1" applyBorder="1"/>
    <xf numFmtId="165" fontId="0" fillId="0" borderId="13" xfId="0" applyNumberFormat="1" applyBorder="1"/>
    <xf numFmtId="0" fontId="0" fillId="0" borderId="38" xfId="0" applyBorder="1" applyAlignment="1">
      <alignment vertical="top"/>
    </xf>
    <xf numFmtId="0" fontId="6" fillId="0" borderId="50" xfId="0" applyFont="1" applyBorder="1"/>
    <xf numFmtId="165" fontId="6" fillId="0" borderId="43" xfId="0" applyNumberFormat="1" applyFont="1" applyBorder="1"/>
    <xf numFmtId="165" fontId="6" fillId="0" borderId="50" xfId="0" applyNumberFormat="1" applyFont="1" applyBorder="1"/>
    <xf numFmtId="165" fontId="0" fillId="0" borderId="41" xfId="0" applyNumberFormat="1" applyBorder="1"/>
    <xf numFmtId="165" fontId="0" fillId="0" borderId="42" xfId="0" applyNumberFormat="1" applyBorder="1"/>
    <xf numFmtId="0" fontId="0" fillId="0" borderId="7" xfId="0" applyBorder="1" applyAlignment="1">
      <alignment vertical="top"/>
    </xf>
    <xf numFmtId="0" fontId="9" fillId="0" borderId="7" xfId="0" applyFont="1" applyFill="1" applyBorder="1" applyAlignment="1">
      <alignment vertical="top" wrapText="1"/>
    </xf>
    <xf numFmtId="0" fontId="0" fillId="0" borderId="5" xfId="0" applyBorder="1" applyAlignment="1">
      <alignment vertical="top"/>
    </xf>
    <xf numFmtId="165" fontId="0" fillId="0" borderId="34" xfId="0" applyNumberFormat="1" applyBorder="1"/>
    <xf numFmtId="165" fontId="0" fillId="0" borderId="36" xfId="0" applyNumberFormat="1" applyBorder="1"/>
    <xf numFmtId="165" fontId="5" fillId="0" borderId="51" xfId="0" applyNumberFormat="1" applyFont="1" applyBorder="1"/>
    <xf numFmtId="165" fontId="0" fillId="0" borderId="51" xfId="0" applyNumberFormat="1" applyBorder="1"/>
    <xf numFmtId="165" fontId="0" fillId="0" borderId="52" xfId="0" applyNumberFormat="1" applyBorder="1"/>
    <xf numFmtId="165" fontId="0" fillId="0" borderId="53" xfId="0" applyNumberFormat="1" applyBorder="1"/>
    <xf numFmtId="0" fontId="6" fillId="0" borderId="28" xfId="0" applyFont="1" applyBorder="1"/>
    <xf numFmtId="165" fontId="5" fillId="0" borderId="2" xfId="0" applyNumberFormat="1" applyFont="1" applyFill="1" applyBorder="1"/>
    <xf numFmtId="0" fontId="3" fillId="0" borderId="0" xfId="0" applyFont="1"/>
    <xf numFmtId="0" fontId="0" fillId="3" borderId="0" xfId="0" applyFill="1"/>
    <xf numFmtId="0" fontId="0" fillId="3" borderId="0" xfId="0" applyNumberFormat="1" applyFont="1" applyFill="1" applyBorder="1" applyAlignment="1" applyProtection="1"/>
    <xf numFmtId="0" fontId="12" fillId="3" borderId="0" xfId="0" applyNumberFormat="1" applyFont="1" applyFill="1" applyBorder="1" applyAlignment="1" applyProtection="1"/>
    <xf numFmtId="0" fontId="5" fillId="3" borderId="131" xfId="0" applyNumberFormat="1" applyFont="1" applyFill="1" applyBorder="1" applyAlignment="1" applyProtection="1">
      <alignment horizontal="center" vertical="center" wrapText="1"/>
    </xf>
    <xf numFmtId="0" fontId="8" fillId="3" borderId="131" xfId="0" applyNumberFormat="1" applyFont="1" applyFill="1" applyBorder="1" applyAlignment="1" applyProtection="1">
      <alignment horizontal="center" vertical="center" wrapText="1"/>
    </xf>
    <xf numFmtId="165" fontId="6" fillId="3" borderId="26" xfId="0" applyNumberFormat="1" applyFont="1" applyFill="1" applyBorder="1" applyAlignment="1" applyProtection="1"/>
    <xf numFmtId="165" fontId="6" fillId="3" borderId="22" xfId="0" applyNumberFormat="1" applyFont="1" applyFill="1" applyBorder="1" applyAlignment="1" applyProtection="1"/>
    <xf numFmtId="165" fontId="6" fillId="3" borderId="54" xfId="0" applyNumberFormat="1" applyFont="1" applyFill="1" applyBorder="1" applyAlignment="1" applyProtection="1"/>
    <xf numFmtId="165" fontId="5" fillId="3" borderId="56" xfId="0" applyNumberFormat="1" applyFont="1" applyFill="1" applyBorder="1" applyAlignment="1" applyProtection="1"/>
    <xf numFmtId="165" fontId="6" fillId="3" borderId="56" xfId="0" applyNumberFormat="1" applyFont="1" applyFill="1" applyBorder="1" applyAlignment="1" applyProtection="1"/>
    <xf numFmtId="165" fontId="6" fillId="3" borderId="59" xfId="0" applyNumberFormat="1" applyFont="1" applyFill="1" applyBorder="1" applyAlignment="1" applyProtection="1"/>
    <xf numFmtId="165" fontId="6" fillId="3" borderId="57" xfId="0" applyNumberFormat="1" applyFont="1" applyFill="1" applyBorder="1" applyAlignment="1" applyProtection="1"/>
    <xf numFmtId="165" fontId="6" fillId="3" borderId="29" xfId="0" applyNumberFormat="1" applyFont="1" applyFill="1" applyBorder="1" applyAlignment="1" applyProtection="1"/>
    <xf numFmtId="165" fontId="6" fillId="3" borderId="61" xfId="0" applyNumberFormat="1" applyFont="1" applyFill="1" applyBorder="1" applyAlignment="1" applyProtection="1"/>
    <xf numFmtId="165" fontId="5" fillId="3" borderId="61" xfId="0" applyNumberFormat="1" applyFont="1" applyFill="1" applyBorder="1" applyAlignment="1" applyProtection="1"/>
    <xf numFmtId="0" fontId="6" fillId="3" borderId="0" xfId="0" applyNumberFormat="1" applyFont="1" applyFill="1" applyBorder="1" applyAlignment="1" applyProtection="1"/>
    <xf numFmtId="0" fontId="6" fillId="3" borderId="0" xfId="0" applyFont="1" applyFill="1"/>
    <xf numFmtId="165" fontId="6" fillId="3" borderId="62" xfId="0" applyNumberFormat="1" applyFont="1" applyFill="1" applyBorder="1" applyAlignment="1" applyProtection="1"/>
    <xf numFmtId="165" fontId="6" fillId="3" borderId="65" xfId="0" applyNumberFormat="1" applyFont="1" applyFill="1" applyBorder="1" applyAlignment="1" applyProtection="1"/>
    <xf numFmtId="165" fontId="6" fillId="3" borderId="67" xfId="0" applyNumberFormat="1" applyFont="1" applyFill="1" applyBorder="1" applyAlignment="1" applyProtection="1"/>
    <xf numFmtId="0" fontId="6" fillId="3" borderId="0" xfId="0" applyNumberFormat="1" applyFont="1" applyFill="1" applyBorder="1" applyAlignment="1" applyProtection="1">
      <alignment wrapText="1"/>
    </xf>
    <xf numFmtId="165" fontId="6" fillId="0" borderId="56" xfId="0" applyNumberFormat="1" applyFont="1" applyFill="1" applyBorder="1" applyAlignment="1" applyProtection="1"/>
    <xf numFmtId="165" fontId="6" fillId="0" borderId="61" xfId="0" applyNumberFormat="1" applyFont="1" applyFill="1" applyBorder="1" applyAlignment="1" applyProtection="1"/>
    <xf numFmtId="0" fontId="17" fillId="0" borderId="28" xfId="0" applyFont="1" applyFill="1" applyBorder="1" applyAlignment="1">
      <alignment wrapText="1"/>
    </xf>
    <xf numFmtId="167" fontId="1" fillId="0" borderId="50" xfId="0" applyNumberFormat="1" applyFont="1" applyFill="1" applyBorder="1" applyAlignment="1">
      <alignment horizontal="center"/>
    </xf>
    <xf numFmtId="167" fontId="1" fillId="0" borderId="3" xfId="0" applyNumberFormat="1" applyFont="1" applyFill="1" applyBorder="1" applyAlignment="1">
      <alignment horizontal="center"/>
    </xf>
    <xf numFmtId="168" fontId="1" fillId="0" borderId="68" xfId="0" applyNumberFormat="1" applyFont="1" applyFill="1" applyBorder="1" applyAlignment="1">
      <alignment horizontal="center"/>
    </xf>
    <xf numFmtId="0" fontId="1" fillId="0" borderId="28" xfId="0" applyFont="1" applyFill="1" applyBorder="1" applyAlignment="1">
      <alignment wrapText="1"/>
    </xf>
    <xf numFmtId="165" fontId="0" fillId="0" borderId="0" xfId="0" applyNumberFormat="1"/>
    <xf numFmtId="0" fontId="6" fillId="0" borderId="0" xfId="0" applyFont="1" applyAlignment="1">
      <alignment horizontal="center"/>
    </xf>
    <xf numFmtId="165" fontId="20" fillId="0" borderId="2" xfId="0" applyNumberFormat="1" applyFont="1" applyFill="1" applyBorder="1"/>
    <xf numFmtId="165" fontId="20" fillId="0" borderId="1" xfId="0" applyNumberFormat="1" applyFont="1" applyBorder="1"/>
    <xf numFmtId="165" fontId="20" fillId="0" borderId="2" xfId="0" applyNumberFormat="1" applyFont="1" applyBorder="1"/>
    <xf numFmtId="165" fontId="20" fillId="0" borderId="1" xfId="0" applyNumberFormat="1" applyFont="1" applyFill="1" applyBorder="1"/>
    <xf numFmtId="167" fontId="5" fillId="3" borderId="131" xfId="0" applyNumberFormat="1" applyFont="1" applyFill="1" applyBorder="1" applyAlignment="1" applyProtection="1">
      <alignment horizontal="center" vertical="center" wrapText="1"/>
    </xf>
    <xf numFmtId="167" fontId="8" fillId="3" borderId="131" xfId="0" applyNumberFormat="1" applyFont="1" applyFill="1" applyBorder="1" applyAlignment="1" applyProtection="1">
      <alignment horizontal="center" vertical="center" wrapText="1"/>
    </xf>
    <xf numFmtId="165" fontId="6" fillId="0" borderId="35" xfId="0" applyNumberFormat="1" applyFont="1" applyFill="1" applyBorder="1"/>
    <xf numFmtId="165" fontId="6" fillId="0" borderId="36" xfId="0" applyNumberFormat="1" applyFont="1" applyFill="1" applyBorder="1"/>
    <xf numFmtId="165" fontId="10" fillId="0" borderId="2" xfId="0" applyNumberFormat="1" applyFont="1" applyFill="1" applyBorder="1"/>
    <xf numFmtId="165" fontId="20" fillId="0" borderId="6" xfId="0" applyNumberFormat="1" applyFont="1" applyFill="1" applyBorder="1" applyAlignment="1"/>
    <xf numFmtId="165" fontId="20" fillId="0" borderId="56" xfId="0" applyNumberFormat="1" applyFont="1" applyFill="1" applyBorder="1" applyAlignment="1" applyProtection="1"/>
    <xf numFmtId="165" fontId="20" fillId="0" borderId="1" xfId="0" applyNumberFormat="1" applyFont="1" applyBorder="1" applyAlignment="1"/>
    <xf numFmtId="165" fontId="20" fillId="0" borderId="2" xfId="0" applyNumberFormat="1" applyFont="1" applyFill="1" applyBorder="1" applyAlignment="1"/>
    <xf numFmtId="165" fontId="20" fillId="0" borderId="1" xfId="0" applyNumberFormat="1" applyFont="1" applyFill="1" applyBorder="1" applyAlignment="1"/>
    <xf numFmtId="165" fontId="20" fillId="0" borderId="2" xfId="0" applyNumberFormat="1" applyFont="1" applyBorder="1" applyAlignment="1"/>
    <xf numFmtId="165" fontId="6" fillId="0" borderId="2" xfId="0" applyNumberFormat="1" applyFont="1" applyBorder="1" applyAlignment="1"/>
    <xf numFmtId="165" fontId="6" fillId="3" borderId="2" xfId="0" applyNumberFormat="1" applyFont="1" applyFill="1" applyBorder="1" applyAlignment="1"/>
    <xf numFmtId="165" fontId="20" fillId="3" borderId="2" xfId="0" applyNumberFormat="1" applyFont="1" applyFill="1" applyBorder="1" applyAlignment="1"/>
    <xf numFmtId="165" fontId="6" fillId="0" borderId="6" xfId="0" applyNumberFormat="1" applyFont="1" applyFill="1" applyBorder="1" applyAlignment="1"/>
    <xf numFmtId="165" fontId="6" fillId="0" borderId="2" xfId="0" applyNumberFormat="1" applyFont="1" applyFill="1" applyBorder="1" applyAlignment="1"/>
    <xf numFmtId="165" fontId="6" fillId="0" borderId="35" xfId="0" applyNumberFormat="1" applyFont="1" applyFill="1" applyBorder="1" applyAlignment="1"/>
    <xf numFmtId="165" fontId="6" fillId="0" borderId="22" xfId="0" applyNumberFormat="1" applyFont="1" applyFill="1" applyBorder="1" applyAlignment="1"/>
    <xf numFmtId="165" fontId="6" fillId="0" borderId="4" xfId="0" applyNumberFormat="1" applyFont="1" applyFill="1" applyBorder="1" applyAlignment="1"/>
    <xf numFmtId="165" fontId="20" fillId="0" borderId="5" xfId="0" applyNumberFormat="1" applyFont="1" applyFill="1" applyBorder="1" applyAlignment="1"/>
    <xf numFmtId="165" fontId="20" fillId="0" borderId="5" xfId="0" applyNumberFormat="1" applyFont="1" applyBorder="1" applyAlignment="1"/>
    <xf numFmtId="165" fontId="6" fillId="0" borderId="2" xfId="0" applyNumberFormat="1" applyFont="1" applyBorder="1" applyAlignment="1">
      <alignment horizontal="right"/>
    </xf>
    <xf numFmtId="165" fontId="6" fillId="0" borderId="5" xfId="0" applyNumberFormat="1" applyFont="1" applyFill="1" applyBorder="1" applyAlignment="1"/>
    <xf numFmtId="167" fontId="0" fillId="0" borderId="0" xfId="0" applyNumberFormat="1"/>
    <xf numFmtId="0" fontId="27" fillId="3" borderId="71" xfId="0" applyFont="1" applyFill="1" applyBorder="1" applyAlignment="1">
      <alignment vertical="center" wrapText="1"/>
    </xf>
    <xf numFmtId="167" fontId="0" fillId="0" borderId="0" xfId="0" applyNumberFormat="1" applyFill="1"/>
    <xf numFmtId="165" fontId="6" fillId="0" borderId="33" xfId="0" applyNumberFormat="1" applyFont="1" applyFill="1" applyBorder="1" applyAlignme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Alignment="1"/>
    <xf numFmtId="0" fontId="1" fillId="0" borderId="0" xfId="0" applyFont="1" applyAlignment="1"/>
    <xf numFmtId="0" fontId="22" fillId="0" borderId="0" xfId="0" applyFont="1" applyAlignment="1"/>
    <xf numFmtId="0" fontId="22" fillId="0" borderId="0" xfId="0" applyFont="1" applyAlignment="1">
      <alignment horizontal="left"/>
    </xf>
    <xf numFmtId="168" fontId="0" fillId="0" borderId="0" xfId="0" applyNumberFormat="1" applyAlignment="1"/>
    <xf numFmtId="0" fontId="1" fillId="3" borderId="0" xfId="0" applyFont="1" applyFill="1" applyAlignment="1">
      <alignment vertical="center"/>
    </xf>
    <xf numFmtId="0" fontId="1" fillId="3" borderId="0" xfId="0" applyFont="1" applyFill="1"/>
    <xf numFmtId="0" fontId="2" fillId="3" borderId="0" xfId="0" applyFont="1" applyFill="1" applyAlignment="1">
      <alignment wrapText="1"/>
    </xf>
    <xf numFmtId="0" fontId="28" fillId="3" borderId="21" xfId="0" applyFont="1" applyFill="1" applyBorder="1" applyAlignment="1">
      <alignment horizontal="center" vertical="center" wrapText="1"/>
    </xf>
    <xf numFmtId="0" fontId="28" fillId="3" borderId="71" xfId="0" applyFont="1" applyFill="1" applyBorder="1" applyAlignment="1">
      <alignment vertical="center" wrapText="1"/>
    </xf>
    <xf numFmtId="0" fontId="29" fillId="3" borderId="71" xfId="0" applyFont="1" applyFill="1" applyBorder="1" applyAlignment="1">
      <alignment vertical="center" wrapText="1"/>
    </xf>
    <xf numFmtId="0" fontId="27" fillId="3" borderId="21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165" fontId="20" fillId="0" borderId="2" xfId="0" applyNumberFormat="1" applyFont="1" applyBorder="1" applyAlignment="1">
      <alignment horizontal="right"/>
    </xf>
    <xf numFmtId="165" fontId="6" fillId="0" borderId="2" xfId="0" applyNumberFormat="1" applyFont="1" applyFill="1" applyBorder="1" applyAlignment="1" applyProtection="1"/>
    <xf numFmtId="165" fontId="6" fillId="3" borderId="2" xfId="0" applyNumberFormat="1" applyFont="1" applyFill="1" applyBorder="1" applyAlignment="1" applyProtection="1"/>
    <xf numFmtId="165" fontId="0" fillId="3" borderId="0" xfId="0" applyNumberFormat="1" applyFont="1" applyFill="1" applyBorder="1" applyAlignment="1" applyProtection="1"/>
    <xf numFmtId="165" fontId="6" fillId="3" borderId="30" xfId="0" applyNumberFormat="1" applyFont="1" applyFill="1" applyBorder="1" applyAlignment="1" applyProtection="1"/>
    <xf numFmtId="165" fontId="20" fillId="0" borderId="4" xfId="0" applyNumberFormat="1" applyFont="1" applyFill="1" applyBorder="1" applyAlignment="1"/>
    <xf numFmtId="165" fontId="20" fillId="0" borderId="6" xfId="0" applyNumberFormat="1" applyFont="1" applyBorder="1" applyAlignment="1"/>
    <xf numFmtId="165" fontId="6" fillId="3" borderId="1" xfId="0" applyNumberFormat="1" applyFont="1" applyFill="1" applyBorder="1" applyAlignment="1" applyProtection="1"/>
    <xf numFmtId="165" fontId="6" fillId="3" borderId="20" xfId="0" applyNumberFormat="1" applyFont="1" applyFill="1" applyBorder="1" applyAlignment="1" applyProtection="1"/>
    <xf numFmtId="165" fontId="6" fillId="0" borderId="14" xfId="0" applyNumberFormat="1" applyFont="1" applyFill="1" applyBorder="1" applyAlignment="1"/>
    <xf numFmtId="165" fontId="20" fillId="0" borderId="2" xfId="0" applyNumberFormat="1" applyFont="1" applyFill="1" applyBorder="1" applyAlignment="1">
      <alignment horizontal="right"/>
    </xf>
    <xf numFmtId="165" fontId="6" fillId="0" borderId="13" xfId="0" applyNumberFormat="1" applyFont="1" applyFill="1" applyBorder="1" applyAlignment="1"/>
    <xf numFmtId="165" fontId="6" fillId="3" borderId="49" xfId="0" applyNumberFormat="1" applyFont="1" applyFill="1" applyBorder="1" applyAlignment="1"/>
    <xf numFmtId="165" fontId="6" fillId="3" borderId="42" xfId="0" applyNumberFormat="1" applyFont="1" applyFill="1" applyBorder="1" applyAlignment="1"/>
    <xf numFmtId="165" fontId="6" fillId="0" borderId="12" xfId="0" applyNumberFormat="1" applyFont="1" applyFill="1" applyBorder="1" applyAlignment="1"/>
    <xf numFmtId="0" fontId="13" fillId="3" borderId="21" xfId="0" applyNumberFormat="1" applyFont="1" applyFill="1" applyBorder="1" applyAlignment="1" applyProtection="1">
      <alignment wrapText="1"/>
    </xf>
    <xf numFmtId="0" fontId="13" fillId="3" borderId="21" xfId="0" applyNumberFormat="1" applyFont="1" applyFill="1" applyBorder="1" applyAlignment="1" applyProtection="1">
      <alignment horizontal="left" vertical="center" wrapText="1"/>
    </xf>
    <xf numFmtId="0" fontId="0" fillId="3" borderId="28" xfId="0" applyNumberFormat="1" applyFont="1" applyFill="1" applyBorder="1" applyAlignment="1" applyProtection="1">
      <alignment vertical="top"/>
    </xf>
    <xf numFmtId="0" fontId="0" fillId="3" borderId="75" xfId="0" applyNumberFormat="1" applyFont="1" applyFill="1" applyBorder="1" applyAlignment="1" applyProtection="1">
      <alignment vertical="top"/>
    </xf>
    <xf numFmtId="0" fontId="0" fillId="3" borderId="76" xfId="0" applyNumberFormat="1" applyFont="1" applyFill="1" applyBorder="1" applyAlignment="1" applyProtection="1">
      <alignment vertical="top"/>
    </xf>
    <xf numFmtId="0" fontId="0" fillId="3" borderId="77" xfId="0" applyNumberFormat="1" applyFont="1" applyFill="1" applyBorder="1" applyAlignment="1" applyProtection="1">
      <alignment vertical="top"/>
    </xf>
    <xf numFmtId="0" fontId="3" fillId="0" borderId="28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1" fillId="0" borderId="24" xfId="0" applyFont="1" applyBorder="1" applyAlignment="1">
      <alignment vertical="top" wrapText="1"/>
    </xf>
    <xf numFmtId="0" fontId="3" fillId="0" borderId="68" xfId="0" applyFont="1" applyBorder="1" applyAlignment="1">
      <alignment horizontal="center" vertical="top" wrapText="1"/>
    </xf>
    <xf numFmtId="0" fontId="3" fillId="0" borderId="71" xfId="0" applyFont="1" applyBorder="1" applyAlignment="1">
      <alignment horizontal="center" vertical="top" wrapText="1"/>
    </xf>
    <xf numFmtId="0" fontId="3" fillId="0" borderId="78" xfId="0" applyFont="1" applyBorder="1" applyAlignment="1">
      <alignment horizontal="center" vertical="top" wrapText="1"/>
    </xf>
    <xf numFmtId="0" fontId="3" fillId="0" borderId="68" xfId="0" applyFont="1" applyFill="1" applyBorder="1" applyAlignment="1">
      <alignment horizontal="center" vertical="top" wrapText="1"/>
    </xf>
    <xf numFmtId="0" fontId="1" fillId="0" borderId="68" xfId="0" applyFont="1" applyBorder="1" applyAlignment="1">
      <alignment vertical="top" wrapText="1"/>
    </xf>
    <xf numFmtId="14" fontId="1" fillId="0" borderId="71" xfId="0" applyNumberFormat="1" applyFont="1" applyBorder="1" applyAlignment="1">
      <alignment vertical="top" wrapText="1"/>
    </xf>
    <xf numFmtId="0" fontId="1" fillId="0" borderId="68" xfId="0" applyFont="1" applyFill="1" applyBorder="1" applyAlignment="1">
      <alignment vertical="top" wrapText="1"/>
    </xf>
    <xf numFmtId="0" fontId="1" fillId="0" borderId="71" xfId="0" applyFont="1" applyFill="1" applyBorder="1" applyAlignment="1">
      <alignment vertical="top" wrapText="1"/>
    </xf>
    <xf numFmtId="0" fontId="1" fillId="0" borderId="78" xfId="0" applyFont="1" applyFill="1" applyBorder="1" applyAlignment="1">
      <alignment vertical="top" wrapText="1"/>
    </xf>
    <xf numFmtId="164" fontId="1" fillId="0" borderId="68" xfId="0" applyNumberFormat="1" applyFont="1" applyFill="1" applyBorder="1" applyAlignment="1">
      <alignment horizontal="center" vertical="top" wrapText="1"/>
    </xf>
    <xf numFmtId="0" fontId="17" fillId="0" borderId="78" xfId="0" applyFont="1" applyBorder="1" applyAlignment="1">
      <alignment vertical="top" wrapText="1"/>
    </xf>
    <xf numFmtId="0" fontId="1" fillId="0" borderId="28" xfId="0" applyFont="1" applyFill="1" applyBorder="1" applyAlignment="1">
      <alignment horizontal="center" vertical="top" wrapText="1"/>
    </xf>
    <xf numFmtId="0" fontId="17" fillId="0" borderId="28" xfId="0" applyFont="1" applyFill="1" applyBorder="1" applyAlignment="1">
      <alignment horizontal="center" vertical="top" wrapText="1"/>
    </xf>
    <xf numFmtId="0" fontId="1" fillId="0" borderId="68" xfId="0" applyFont="1" applyFill="1" applyBorder="1" applyAlignment="1">
      <alignment horizontal="center" vertical="top" wrapText="1"/>
    </xf>
    <xf numFmtId="0" fontId="1" fillId="0" borderId="28" xfId="0" applyFont="1" applyFill="1" applyBorder="1"/>
    <xf numFmtId="0" fontId="1" fillId="0" borderId="41" xfId="0" applyFont="1" applyFill="1" applyBorder="1" applyAlignment="1">
      <alignment vertical="top" wrapText="1"/>
    </xf>
    <xf numFmtId="0" fontId="17" fillId="0" borderId="68" xfId="0" applyFont="1" applyFill="1" applyBorder="1" applyAlignment="1">
      <alignment vertical="top" wrapText="1"/>
    </xf>
    <xf numFmtId="0" fontId="17" fillId="0" borderId="28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164" fontId="0" fillId="0" borderId="0" xfId="0" applyNumberFormat="1"/>
    <xf numFmtId="168" fontId="0" fillId="0" borderId="0" xfId="0" applyNumberFormat="1"/>
    <xf numFmtId="166" fontId="0" fillId="0" borderId="0" xfId="0" applyNumberFormat="1"/>
    <xf numFmtId="0" fontId="0" fillId="0" borderId="0" xfId="0" applyFill="1" applyAlignment="1">
      <alignment horizontal="right"/>
    </xf>
    <xf numFmtId="165" fontId="6" fillId="3" borderId="23" xfId="0" applyNumberFormat="1" applyFont="1" applyFill="1" applyBorder="1" applyAlignment="1" applyProtection="1"/>
    <xf numFmtId="165" fontId="6" fillId="0" borderId="1" xfId="0" applyNumberFormat="1" applyFont="1" applyFill="1" applyBorder="1" applyAlignment="1"/>
    <xf numFmtId="0" fontId="1" fillId="0" borderId="78" xfId="0" applyFont="1" applyFill="1" applyBorder="1" applyAlignment="1">
      <alignment wrapText="1"/>
    </xf>
    <xf numFmtId="0" fontId="27" fillId="0" borderId="71" xfId="0" applyFont="1" applyFill="1" applyBorder="1" applyAlignment="1">
      <alignment vertical="center" wrapText="1"/>
    </xf>
    <xf numFmtId="0" fontId="1" fillId="0" borderId="68" xfId="0" applyFont="1" applyFill="1" applyBorder="1" applyAlignment="1">
      <alignment horizontal="right" vertical="top" wrapText="1"/>
    </xf>
    <xf numFmtId="0" fontId="28" fillId="0" borderId="71" xfId="0" applyFont="1" applyFill="1" applyBorder="1" applyAlignment="1">
      <alignment vertical="center" wrapText="1"/>
    </xf>
    <xf numFmtId="165" fontId="6" fillId="3" borderId="83" xfId="0" applyNumberFormat="1" applyFont="1" applyFill="1" applyBorder="1" applyAlignment="1" applyProtection="1"/>
    <xf numFmtId="165" fontId="6" fillId="0" borderId="36" xfId="0" applyNumberFormat="1" applyFont="1" applyFill="1" applyBorder="1" applyAlignment="1"/>
    <xf numFmtId="165" fontId="6" fillId="3" borderId="1" xfId="0" applyNumberFormat="1" applyFont="1" applyFill="1" applyBorder="1" applyAlignment="1"/>
    <xf numFmtId="0" fontId="5" fillId="0" borderId="9" xfId="0" applyFont="1" applyBorder="1" applyAlignment="1">
      <alignment wrapText="1"/>
    </xf>
    <xf numFmtId="0" fontId="0" fillId="0" borderId="40" xfId="0" applyBorder="1"/>
    <xf numFmtId="0" fontId="0" fillId="0" borderId="88" xfId="0" applyBorder="1"/>
    <xf numFmtId="0" fontId="0" fillId="0" borderId="89" xfId="0" applyBorder="1"/>
    <xf numFmtId="0" fontId="0" fillId="0" borderId="0" xfId="0" applyBorder="1"/>
    <xf numFmtId="0" fontId="5" fillId="3" borderId="3" xfId="0" applyFont="1" applyFill="1" applyBorder="1" applyAlignment="1">
      <alignment horizontal="right" vertical="center" wrapText="1"/>
    </xf>
    <xf numFmtId="0" fontId="5" fillId="0" borderId="3" xfId="0" applyFont="1" applyBorder="1" applyAlignment="1">
      <alignment vertical="top"/>
    </xf>
    <xf numFmtId="0" fontId="5" fillId="3" borderId="3" xfId="0" applyFont="1" applyFill="1" applyBorder="1" applyAlignment="1">
      <alignment vertical="top"/>
    </xf>
    <xf numFmtId="0" fontId="5" fillId="0" borderId="31" xfId="0" applyFont="1" applyBorder="1" applyAlignment="1">
      <alignment vertical="top"/>
    </xf>
    <xf numFmtId="0" fontId="0" fillId="0" borderId="90" xfId="0" applyBorder="1"/>
    <xf numFmtId="0" fontId="0" fillId="0" borderId="78" xfId="0" applyBorder="1"/>
    <xf numFmtId="0" fontId="5" fillId="0" borderId="17" xfId="0" applyFont="1" applyBorder="1" applyAlignment="1">
      <alignment vertical="top"/>
    </xf>
    <xf numFmtId="0" fontId="0" fillId="3" borderId="64" xfId="0" applyNumberFormat="1" applyFont="1" applyFill="1" applyBorder="1" applyAlignment="1" applyProtection="1">
      <alignment vertical="top"/>
    </xf>
    <xf numFmtId="165" fontId="6" fillId="3" borderId="81" xfId="0" applyNumberFormat="1" applyFont="1" applyFill="1" applyBorder="1" applyAlignment="1" applyProtection="1"/>
    <xf numFmtId="165" fontId="6" fillId="0" borderId="59" xfId="0" applyNumberFormat="1" applyFont="1" applyFill="1" applyBorder="1" applyAlignment="1" applyProtection="1"/>
    <xf numFmtId="165" fontId="0" fillId="0" borderId="59" xfId="0" applyNumberFormat="1" applyFont="1" applyFill="1" applyBorder="1" applyAlignment="1" applyProtection="1"/>
    <xf numFmtId="165" fontId="6" fillId="0" borderId="12" xfId="0" applyNumberFormat="1" applyFont="1" applyFill="1" applyBorder="1" applyAlignment="1" applyProtection="1"/>
    <xf numFmtId="165" fontId="0" fillId="0" borderId="12" xfId="0" applyNumberFormat="1" applyFont="1" applyFill="1" applyBorder="1" applyAlignment="1" applyProtection="1"/>
    <xf numFmtId="0" fontId="5" fillId="0" borderId="10" xfId="0" applyFont="1" applyBorder="1" applyAlignment="1">
      <alignment vertical="top"/>
    </xf>
    <xf numFmtId="165" fontId="6" fillId="3" borderId="93" xfId="0" applyNumberFormat="1" applyFont="1" applyFill="1" applyBorder="1" applyAlignment="1" applyProtection="1"/>
    <xf numFmtId="165" fontId="0" fillId="0" borderId="58" xfId="0" applyNumberFormat="1" applyFont="1" applyFill="1" applyBorder="1" applyAlignment="1" applyProtection="1"/>
    <xf numFmtId="165" fontId="6" fillId="0" borderId="58" xfId="0" applyNumberFormat="1" applyFont="1" applyFill="1" applyBorder="1" applyAlignment="1" applyProtection="1"/>
    <xf numFmtId="165" fontId="6" fillId="0" borderId="11" xfId="0" applyNumberFormat="1" applyFont="1" applyFill="1" applyBorder="1" applyAlignment="1" applyProtection="1"/>
    <xf numFmtId="167" fontId="17" fillId="0" borderId="68" xfId="0" applyNumberFormat="1" applyFont="1" applyFill="1" applyBorder="1" applyAlignment="1">
      <alignment horizontal="center" vertical="top" wrapText="1"/>
    </xf>
    <xf numFmtId="0" fontId="2" fillId="0" borderId="78" xfId="0" applyFont="1" applyFill="1" applyBorder="1" applyAlignment="1">
      <alignment wrapText="1"/>
    </xf>
    <xf numFmtId="166" fontId="0" fillId="0" borderId="0" xfId="0" applyNumberFormat="1" applyFill="1"/>
    <xf numFmtId="168" fontId="0" fillId="0" borderId="0" xfId="0" applyNumberFormat="1" applyFill="1"/>
    <xf numFmtId="0" fontId="6" fillId="0" borderId="37" xfId="0" applyFont="1" applyBorder="1" applyAlignment="1">
      <alignment horizontal="left" vertical="center" wrapText="1"/>
    </xf>
    <xf numFmtId="0" fontId="6" fillId="0" borderId="38" xfId="0" applyFont="1" applyFill="1" applyBorder="1" applyAlignment="1"/>
    <xf numFmtId="165" fontId="6" fillId="0" borderId="32" xfId="0" applyNumberFormat="1" applyFont="1" applyFill="1" applyBorder="1" applyAlignment="1"/>
    <xf numFmtId="165" fontId="6" fillId="0" borderId="49" xfId="0" applyNumberFormat="1" applyFont="1" applyBorder="1" applyAlignment="1"/>
    <xf numFmtId="165" fontId="6" fillId="0" borderId="42" xfId="0" applyNumberFormat="1" applyFont="1" applyBorder="1" applyAlignment="1">
      <alignment horizontal="right"/>
    </xf>
    <xf numFmtId="165" fontId="6" fillId="3" borderId="42" xfId="0" applyNumberFormat="1" applyFont="1" applyFill="1" applyBorder="1" applyAlignment="1" applyProtection="1"/>
    <xf numFmtId="165" fontId="6" fillId="0" borderId="20" xfId="0" applyNumberFormat="1" applyFont="1" applyFill="1" applyBorder="1" applyAlignment="1"/>
    <xf numFmtId="0" fontId="0" fillId="0" borderId="76" xfId="0" applyNumberFormat="1" applyFont="1" applyFill="1" applyBorder="1" applyAlignment="1" applyProtection="1">
      <alignment vertical="top"/>
    </xf>
    <xf numFmtId="0" fontId="5" fillId="0" borderId="9" xfId="0" applyFont="1" applyFill="1" applyBorder="1" applyAlignment="1">
      <alignment wrapText="1"/>
    </xf>
    <xf numFmtId="167" fontId="20" fillId="0" borderId="6" xfId="0" applyNumberFormat="1" applyFont="1" applyFill="1" applyBorder="1" applyAlignment="1"/>
    <xf numFmtId="167" fontId="20" fillId="0" borderId="2" xfId="0" applyNumberFormat="1" applyFont="1" applyFill="1" applyBorder="1" applyAlignment="1"/>
    <xf numFmtId="167" fontId="20" fillId="0" borderId="1" xfId="0" applyNumberFormat="1" applyFont="1" applyFill="1" applyBorder="1" applyAlignment="1"/>
    <xf numFmtId="165" fontId="0" fillId="0" borderId="61" xfId="0" applyNumberFormat="1" applyFont="1" applyFill="1" applyBorder="1" applyAlignment="1" applyProtection="1"/>
    <xf numFmtId="165" fontId="0" fillId="0" borderId="56" xfId="0" applyNumberFormat="1" applyFont="1" applyFill="1" applyBorder="1" applyAlignment="1" applyProtection="1"/>
    <xf numFmtId="165" fontId="0" fillId="0" borderId="62" xfId="0" applyNumberFormat="1" applyFont="1" applyFill="1" applyBorder="1" applyAlignment="1" applyProtection="1"/>
    <xf numFmtId="167" fontId="20" fillId="0" borderId="4" xfId="0" applyNumberFormat="1" applyFont="1" applyFill="1" applyBorder="1" applyAlignment="1"/>
    <xf numFmtId="164" fontId="20" fillId="0" borderId="6" xfId="0" applyNumberFormat="1" applyFont="1" applyFill="1" applyBorder="1" applyAlignment="1"/>
    <xf numFmtId="164" fontId="20" fillId="0" borderId="2" xfId="0" applyNumberFormat="1" applyFont="1" applyFill="1" applyBorder="1" applyAlignment="1"/>
    <xf numFmtId="2" fontId="20" fillId="0" borderId="1" xfId="0" applyNumberFormat="1" applyFont="1" applyFill="1" applyBorder="1" applyAlignment="1"/>
    <xf numFmtId="0" fontId="0" fillId="0" borderId="48" xfId="0" applyNumberFormat="1" applyFont="1" applyFill="1" applyBorder="1" applyAlignment="1" applyProtection="1">
      <alignment vertical="top"/>
    </xf>
    <xf numFmtId="165" fontId="0" fillId="0" borderId="0" xfId="0" applyNumberFormat="1" applyFont="1" applyFill="1" applyBorder="1" applyAlignment="1" applyProtection="1"/>
    <xf numFmtId="167" fontId="20" fillId="0" borderId="5" xfId="0" applyNumberFormat="1" applyFont="1" applyFill="1" applyBorder="1" applyAlignment="1"/>
    <xf numFmtId="0" fontId="6" fillId="0" borderId="37" xfId="0" applyFont="1" applyFill="1" applyBorder="1" applyAlignment="1">
      <alignment wrapText="1"/>
    </xf>
    <xf numFmtId="165" fontId="6" fillId="0" borderId="2" xfId="0" applyNumberFormat="1" applyFont="1" applyFill="1" applyBorder="1" applyAlignment="1">
      <alignment horizontal="right"/>
    </xf>
    <xf numFmtId="2" fontId="6" fillId="0" borderId="2" xfId="0" applyNumberFormat="1" applyFont="1" applyFill="1" applyBorder="1" applyAlignment="1"/>
    <xf numFmtId="0" fontId="6" fillId="0" borderId="100" xfId="0" applyNumberFormat="1" applyFont="1" applyFill="1" applyBorder="1" applyAlignment="1" applyProtection="1"/>
    <xf numFmtId="165" fontId="6" fillId="0" borderId="19" xfId="0" applyNumberFormat="1" applyFont="1" applyFill="1" applyBorder="1" applyAlignment="1"/>
    <xf numFmtId="165" fontId="6" fillId="0" borderId="18" xfId="0" applyNumberFormat="1" applyFont="1" applyFill="1" applyBorder="1" applyAlignment="1"/>
    <xf numFmtId="165" fontId="6" fillId="0" borderId="62" xfId="0" applyNumberFormat="1" applyFont="1" applyFill="1" applyBorder="1" applyAlignment="1" applyProtection="1"/>
    <xf numFmtId="165" fontId="0" fillId="0" borderId="57" xfId="0" applyNumberFormat="1" applyFont="1" applyFill="1" applyBorder="1" applyAlignment="1" applyProtection="1"/>
    <xf numFmtId="165" fontId="6" fillId="0" borderId="29" xfId="0" applyNumberFormat="1" applyFont="1" applyFill="1" applyBorder="1" applyAlignment="1"/>
    <xf numFmtId="165" fontId="6" fillId="3" borderId="22" xfId="0" applyNumberFormat="1" applyFont="1" applyFill="1" applyBorder="1" applyAlignment="1"/>
    <xf numFmtId="0" fontId="0" fillId="0" borderId="89" xfId="0" applyFill="1" applyBorder="1"/>
    <xf numFmtId="0" fontId="0" fillId="0" borderId="0" xfId="0" applyFill="1" applyBorder="1"/>
    <xf numFmtId="0" fontId="5" fillId="0" borderId="3" xfId="0" applyFont="1" applyFill="1" applyBorder="1" applyAlignment="1">
      <alignment vertical="top"/>
    </xf>
    <xf numFmtId="2" fontId="0" fillId="0" borderId="89" xfId="0" applyNumberFormat="1" applyFill="1" applyBorder="1"/>
    <xf numFmtId="2" fontId="0" fillId="0" borderId="0" xfId="0" applyNumberFormat="1" applyFill="1" applyBorder="1"/>
    <xf numFmtId="0" fontId="5" fillId="0" borderId="3" xfId="0" applyNumberFormat="1" applyFont="1" applyFill="1" applyBorder="1" applyAlignment="1">
      <alignment vertical="top"/>
    </xf>
    <xf numFmtId="2" fontId="5" fillId="0" borderId="2" xfId="0" applyNumberFormat="1" applyFont="1" applyFill="1" applyBorder="1"/>
    <xf numFmtId="2" fontId="6" fillId="0" borderId="2" xfId="0" applyNumberFormat="1" applyFont="1" applyFill="1" applyBorder="1"/>
    <xf numFmtId="2" fontId="6" fillId="0" borderId="1" xfId="0" applyNumberFormat="1" applyFont="1" applyFill="1" applyBorder="1"/>
    <xf numFmtId="2" fontId="0" fillId="0" borderId="0" xfId="0" applyNumberFormat="1" applyFill="1"/>
    <xf numFmtId="167" fontId="6" fillId="0" borderId="6" xfId="0" applyNumberFormat="1" applyFont="1" applyFill="1" applyBorder="1" applyAlignment="1"/>
    <xf numFmtId="165" fontId="6" fillId="0" borderId="9" xfId="0" applyNumberFormat="1" applyFont="1" applyFill="1" applyBorder="1" applyAlignment="1"/>
    <xf numFmtId="0" fontId="6" fillId="0" borderId="9" xfId="0" applyFont="1" applyFill="1" applyBorder="1" applyAlignment="1">
      <alignment wrapText="1"/>
    </xf>
    <xf numFmtId="0" fontId="1" fillId="0" borderId="35" xfId="0" applyFont="1" applyBorder="1" applyAlignment="1">
      <alignment horizontal="left" vertical="center"/>
    </xf>
    <xf numFmtId="165" fontId="1" fillId="0" borderId="2" xfId="0" applyNumberFormat="1" applyFont="1" applyBorder="1" applyAlignment="1">
      <alignment horizontal="left" vertical="top" wrapText="1"/>
    </xf>
    <xf numFmtId="0" fontId="1" fillId="0" borderId="29" xfId="0" applyFont="1" applyBorder="1"/>
    <xf numFmtId="0" fontId="2" fillId="0" borderId="22" xfId="0" applyFont="1" applyBorder="1"/>
    <xf numFmtId="0" fontId="6" fillId="3" borderId="9" xfId="0" applyNumberFormat="1" applyFont="1" applyFill="1" applyBorder="1" applyAlignment="1" applyProtection="1">
      <alignment wrapText="1"/>
    </xf>
    <xf numFmtId="0" fontId="6" fillId="3" borderId="60" xfId="0" applyNumberFormat="1" applyFont="1" applyFill="1" applyBorder="1" applyAlignment="1" applyProtection="1"/>
    <xf numFmtId="165" fontId="20" fillId="0" borderId="12" xfId="0" applyNumberFormat="1" applyFont="1" applyFill="1" applyBorder="1" applyAlignment="1"/>
    <xf numFmtId="165" fontId="0" fillId="0" borderId="81" xfId="0" applyNumberFormat="1" applyFont="1" applyFill="1" applyBorder="1" applyAlignment="1" applyProtection="1"/>
    <xf numFmtId="165" fontId="0" fillId="0" borderId="2" xfId="0" applyNumberFormat="1" applyFont="1" applyFill="1" applyBorder="1" applyAlignment="1" applyProtection="1"/>
    <xf numFmtId="165" fontId="0" fillId="0" borderId="1" xfId="0" applyNumberFormat="1" applyFont="1" applyFill="1" applyBorder="1" applyAlignment="1" applyProtection="1"/>
    <xf numFmtId="165" fontId="0" fillId="0" borderId="20" xfId="0" applyNumberFormat="1" applyFont="1" applyFill="1" applyBorder="1" applyAlignment="1" applyProtection="1"/>
    <xf numFmtId="165" fontId="0" fillId="0" borderId="18" xfId="0" applyNumberFormat="1" applyFont="1" applyFill="1" applyBorder="1" applyAlignment="1" applyProtection="1"/>
    <xf numFmtId="164" fontId="20" fillId="0" borderId="34" xfId="0" applyNumberFormat="1" applyFont="1" applyFill="1" applyBorder="1" applyAlignment="1"/>
    <xf numFmtId="164" fontId="20" fillId="0" borderId="35" xfId="0" applyNumberFormat="1" applyFont="1" applyFill="1" applyBorder="1" applyAlignment="1"/>
    <xf numFmtId="165" fontId="20" fillId="0" borderId="35" xfId="0" applyNumberFormat="1" applyFont="1" applyFill="1" applyBorder="1" applyAlignment="1"/>
    <xf numFmtId="2" fontId="20" fillId="0" borderId="36" xfId="0" applyNumberFormat="1" applyFont="1" applyFill="1" applyBorder="1" applyAlignment="1"/>
    <xf numFmtId="165" fontId="6" fillId="0" borderId="45" xfId="0" applyNumberFormat="1" applyFont="1" applyFill="1" applyBorder="1" applyAlignment="1"/>
    <xf numFmtId="165" fontId="20" fillId="0" borderId="2" xfId="0" applyNumberFormat="1" applyFont="1" applyFill="1" applyBorder="1" applyAlignment="1" applyProtection="1"/>
    <xf numFmtId="165" fontId="0" fillId="0" borderId="4" xfId="0" applyNumberFormat="1" applyFont="1" applyFill="1" applyBorder="1" applyAlignment="1" applyProtection="1"/>
    <xf numFmtId="165" fontId="0" fillId="0" borderId="5" xfId="0" applyNumberFormat="1" applyFont="1" applyFill="1" applyBorder="1" applyAlignment="1" applyProtection="1"/>
    <xf numFmtId="165" fontId="20" fillId="0" borderId="20" xfId="0" applyNumberFormat="1" applyFont="1" applyFill="1" applyBorder="1" applyAlignment="1"/>
    <xf numFmtId="165" fontId="20" fillId="0" borderId="105" xfId="0" applyNumberFormat="1" applyFont="1" applyFill="1" applyBorder="1" applyAlignment="1" applyProtection="1"/>
    <xf numFmtId="165" fontId="20" fillId="0" borderId="35" xfId="0" applyNumberFormat="1" applyFont="1" applyFill="1" applyBorder="1" applyAlignment="1" applyProtection="1"/>
    <xf numFmtId="0" fontId="1" fillId="0" borderId="94" xfId="0" applyFont="1" applyFill="1" applyBorder="1"/>
    <xf numFmtId="0" fontId="1" fillId="0" borderId="28" xfId="0" applyFont="1" applyFill="1" applyBorder="1" applyAlignment="1">
      <alignment vertical="top" wrapText="1"/>
    </xf>
    <xf numFmtId="0" fontId="1" fillId="0" borderId="48" xfId="0" applyFont="1" applyFill="1" applyBorder="1" applyAlignment="1">
      <alignment vertical="top" wrapText="1"/>
    </xf>
    <xf numFmtId="0" fontId="1" fillId="0" borderId="68" xfId="0" applyFont="1" applyFill="1" applyBorder="1"/>
    <xf numFmtId="0" fontId="1" fillId="0" borderId="28" xfId="0" applyFont="1" applyFill="1" applyBorder="1" applyAlignment="1">
      <alignment horizontal="center"/>
    </xf>
    <xf numFmtId="0" fontId="1" fillId="0" borderId="71" xfId="0" applyFont="1" applyFill="1" applyBorder="1" applyAlignment="1">
      <alignment wrapText="1"/>
    </xf>
    <xf numFmtId="0" fontId="28" fillId="0" borderId="24" xfId="0" applyFont="1" applyFill="1" applyBorder="1" applyAlignment="1">
      <alignment vertical="center" wrapText="1"/>
    </xf>
    <xf numFmtId="0" fontId="27" fillId="0" borderId="28" xfId="0" applyFont="1" applyFill="1" applyBorder="1" applyAlignment="1">
      <alignment vertical="center" wrapText="1"/>
    </xf>
    <xf numFmtId="168" fontId="17" fillId="0" borderId="68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vertical="top" wrapText="1"/>
    </xf>
    <xf numFmtId="168" fontId="23" fillId="0" borderId="28" xfId="0" applyNumberFormat="1" applyFont="1" applyFill="1" applyBorder="1" applyAlignment="1">
      <alignment horizontal="center" vertical="top" wrapText="1"/>
    </xf>
    <xf numFmtId="0" fontId="1" fillId="0" borderId="50" xfId="0" applyFont="1" applyFill="1" applyBorder="1" applyAlignment="1">
      <alignment vertical="top" wrapText="1"/>
    </xf>
    <xf numFmtId="167" fontId="1" fillId="0" borderId="97" xfId="0" applyNumberFormat="1" applyFont="1" applyFill="1" applyBorder="1" applyAlignment="1">
      <alignment horizontal="center" vertical="top" wrapText="1"/>
    </xf>
    <xf numFmtId="0" fontId="20" fillId="0" borderId="0" xfId="0" applyFont="1"/>
    <xf numFmtId="0" fontId="26" fillId="3" borderId="0" xfId="0" applyFont="1" applyFill="1" applyBorder="1" applyAlignment="1">
      <alignment vertical="center"/>
    </xf>
    <xf numFmtId="0" fontId="19" fillId="3" borderId="0" xfId="0" applyFont="1" applyFill="1" applyAlignment="1">
      <alignment horizontal="right"/>
    </xf>
    <xf numFmtId="0" fontId="27" fillId="3" borderId="71" xfId="0" applyFont="1" applyFill="1" applyBorder="1" applyAlignment="1">
      <alignment horizontal="right" vertical="center"/>
    </xf>
    <xf numFmtId="0" fontId="27" fillId="0" borderId="71" xfId="0" applyFont="1" applyFill="1" applyBorder="1" applyAlignment="1">
      <alignment horizontal="right" vertical="center"/>
    </xf>
    <xf numFmtId="0" fontId="1" fillId="0" borderId="71" xfId="0" applyFont="1" applyFill="1" applyBorder="1" applyAlignment="1">
      <alignment horizontal="right" vertical="center"/>
    </xf>
    <xf numFmtId="0" fontId="20" fillId="0" borderId="0" xfId="0" applyFont="1" applyAlignment="1">
      <alignment horizontal="right"/>
    </xf>
    <xf numFmtId="0" fontId="0" fillId="0" borderId="0" xfId="0"/>
    <xf numFmtId="0" fontId="0" fillId="0" borderId="0" xfId="0"/>
    <xf numFmtId="0" fontId="6" fillId="0" borderId="7" xfId="0" applyFont="1" applyFill="1" applyBorder="1" applyAlignment="1">
      <alignment wrapText="1"/>
    </xf>
    <xf numFmtId="165" fontId="0" fillId="3" borderId="145" xfId="0" applyNumberFormat="1" applyFont="1" applyFill="1" applyBorder="1" applyAlignment="1" applyProtection="1"/>
    <xf numFmtId="165" fontId="6" fillId="3" borderId="86" xfId="0" applyNumberFormat="1" applyFont="1" applyFill="1" applyBorder="1" applyAlignment="1" applyProtection="1"/>
    <xf numFmtId="165" fontId="6" fillId="3" borderId="74" xfId="0" applyNumberFormat="1" applyFont="1" applyFill="1" applyBorder="1" applyAlignment="1" applyProtection="1"/>
    <xf numFmtId="165" fontId="6" fillId="3" borderId="146" xfId="0" applyNumberFormat="1" applyFont="1" applyFill="1" applyBorder="1" applyAlignment="1" applyProtection="1"/>
    <xf numFmtId="165" fontId="6" fillId="0" borderId="15" xfId="0" applyNumberFormat="1" applyFont="1" applyFill="1" applyBorder="1" applyAlignment="1"/>
    <xf numFmtId="165" fontId="6" fillId="0" borderId="30" xfId="0" applyNumberFormat="1" applyFont="1" applyFill="1" applyBorder="1" applyAlignment="1"/>
    <xf numFmtId="0" fontId="0" fillId="0" borderId="0" xfId="0"/>
    <xf numFmtId="0" fontId="0" fillId="0" borderId="0" xfId="0"/>
    <xf numFmtId="0" fontId="6" fillId="0" borderId="0" xfId="0" applyFont="1" applyAlignment="1">
      <alignment horizontal="center" vertical="center"/>
    </xf>
    <xf numFmtId="167" fontId="6" fillId="0" borderId="2" xfId="0" applyNumberFormat="1" applyFont="1" applyFill="1" applyBorder="1" applyAlignment="1"/>
    <xf numFmtId="165" fontId="20" fillId="0" borderId="52" xfId="0" applyNumberFormat="1" applyFont="1" applyFill="1" applyBorder="1" applyAlignment="1"/>
    <xf numFmtId="165" fontId="6" fillId="0" borderId="8" xfId="0" applyNumberFormat="1" applyFont="1" applyFill="1" applyBorder="1" applyAlignment="1"/>
    <xf numFmtId="165" fontId="6" fillId="0" borderId="23" xfId="0" applyNumberFormat="1" applyFont="1" applyFill="1" applyBorder="1" applyAlignment="1"/>
    <xf numFmtId="0" fontId="1" fillId="0" borderId="42" xfId="0" applyFont="1" applyBorder="1"/>
    <xf numFmtId="0" fontId="1" fillId="0" borderId="45" xfId="0" applyFont="1" applyBorder="1"/>
    <xf numFmtId="0" fontId="1" fillId="0" borderId="34" xfId="0" applyFont="1" applyBorder="1" applyAlignment="1">
      <alignment wrapText="1"/>
    </xf>
    <xf numFmtId="165" fontId="1" fillId="0" borderId="1" xfId="0" applyNumberFormat="1" applyFont="1" applyBorder="1" applyAlignment="1">
      <alignment horizontal="righ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165" fontId="1" fillId="3" borderId="36" xfId="0" applyNumberFormat="1" applyFont="1" applyFill="1" applyBorder="1" applyAlignment="1">
      <alignment horizontal="right" vertical="top" wrapText="1"/>
    </xf>
    <xf numFmtId="165" fontId="0" fillId="0" borderId="15" xfId="0" applyNumberFormat="1" applyFont="1" applyFill="1" applyBorder="1" applyAlignment="1" applyProtection="1"/>
    <xf numFmtId="165" fontId="0" fillId="0" borderId="13" xfId="0" applyNumberFormat="1" applyFont="1" applyFill="1" applyBorder="1" applyAlignment="1" applyProtection="1"/>
    <xf numFmtId="165" fontId="20" fillId="0" borderId="11" xfId="0" applyNumberFormat="1" applyFont="1" applyFill="1" applyBorder="1" applyAlignment="1"/>
    <xf numFmtId="165" fontId="6" fillId="0" borderId="12" xfId="0" applyNumberFormat="1" applyFont="1" applyFill="1" applyBorder="1" applyAlignment="1">
      <alignment horizontal="right"/>
    </xf>
    <xf numFmtId="165" fontId="6" fillId="0" borderId="18" xfId="0" applyNumberFormat="1" applyFont="1" applyFill="1" applyBorder="1" applyAlignment="1">
      <alignment horizontal="right"/>
    </xf>
    <xf numFmtId="165" fontId="20" fillId="0" borderId="7" xfId="0" applyNumberFormat="1" applyFont="1" applyFill="1" applyBorder="1" applyAlignment="1"/>
    <xf numFmtId="167" fontId="6" fillId="0" borderId="2" xfId="0" applyNumberFormat="1" applyFont="1" applyFill="1" applyBorder="1" applyAlignment="1">
      <alignment horizontal="right"/>
    </xf>
    <xf numFmtId="165" fontId="6" fillId="0" borderId="11" xfId="0" applyNumberFormat="1" applyFont="1" applyFill="1" applyBorder="1" applyAlignment="1"/>
    <xf numFmtId="165" fontId="20" fillId="0" borderId="8" xfId="0" applyNumberFormat="1" applyFont="1" applyFill="1" applyBorder="1" applyAlignment="1"/>
    <xf numFmtId="167" fontId="6" fillId="0" borderId="11" xfId="0" applyNumberFormat="1" applyFont="1" applyFill="1" applyBorder="1" applyAlignment="1"/>
    <xf numFmtId="167" fontId="6" fillId="0" borderId="12" xfId="0" applyNumberFormat="1" applyFont="1" applyFill="1" applyBorder="1" applyAlignment="1"/>
    <xf numFmtId="167" fontId="6" fillId="0" borderId="51" xfId="0" applyNumberFormat="1" applyFont="1" applyFill="1" applyBorder="1" applyAlignment="1"/>
    <xf numFmtId="165" fontId="0" fillId="0" borderId="80" xfId="0" applyNumberFormat="1" applyFont="1" applyFill="1" applyBorder="1" applyAlignment="1" applyProtection="1"/>
    <xf numFmtId="0" fontId="0" fillId="0" borderId="0" xfId="0"/>
    <xf numFmtId="0" fontId="6" fillId="0" borderId="0" xfId="0" applyFont="1" applyAlignment="1">
      <alignment horizontal="center" vertical="center"/>
    </xf>
    <xf numFmtId="167" fontId="6" fillId="3" borderId="65" xfId="0" applyNumberFormat="1" applyFont="1" applyFill="1" applyBorder="1" applyAlignment="1" applyProtection="1"/>
    <xf numFmtId="167" fontId="6" fillId="0" borderId="22" xfId="0" applyNumberFormat="1" applyFont="1" applyFill="1" applyBorder="1" applyAlignment="1"/>
    <xf numFmtId="165" fontId="0" fillId="0" borderId="46" xfId="0" applyNumberFormat="1" applyFont="1" applyFill="1" applyBorder="1" applyAlignment="1" applyProtection="1"/>
    <xf numFmtId="0" fontId="0" fillId="0" borderId="0" xfId="0"/>
    <xf numFmtId="0" fontId="1" fillId="0" borderId="6" xfId="0" applyFont="1" applyBorder="1" applyAlignment="1">
      <alignment wrapText="1"/>
    </xf>
    <xf numFmtId="0" fontId="1" fillId="0" borderId="2" xfId="0" applyFont="1" applyBorder="1" applyAlignment="1">
      <alignment horizontal="left" vertical="center" wrapText="1"/>
    </xf>
    <xf numFmtId="0" fontId="27" fillId="3" borderId="28" xfId="0" applyFont="1" applyFill="1" applyBorder="1" applyAlignment="1">
      <alignment vertical="center"/>
    </xf>
    <xf numFmtId="0" fontId="27" fillId="3" borderId="21" xfId="0" applyFont="1" applyFill="1" applyBorder="1" applyAlignment="1">
      <alignment horizontal="right" vertical="center"/>
    </xf>
    <xf numFmtId="0" fontId="27" fillId="3" borderId="68" xfId="0" applyFont="1" applyFill="1" applyBorder="1" applyAlignment="1">
      <alignment vertical="center"/>
    </xf>
    <xf numFmtId="0" fontId="27" fillId="0" borderId="68" xfId="0" applyFont="1" applyFill="1" applyBorder="1" applyAlignment="1">
      <alignment vertical="center"/>
    </xf>
    <xf numFmtId="0" fontId="27" fillId="0" borderId="28" xfId="0" applyFont="1" applyFill="1" applyBorder="1" applyAlignment="1">
      <alignment vertical="center"/>
    </xf>
    <xf numFmtId="0" fontId="27" fillId="0" borderId="21" xfId="0" applyFont="1" applyFill="1" applyBorder="1" applyAlignment="1">
      <alignment horizontal="right" vertical="center"/>
    </xf>
    <xf numFmtId="0" fontId="30" fillId="3" borderId="71" xfId="0" applyFont="1" applyFill="1" applyBorder="1" applyAlignment="1">
      <alignment horizontal="right" vertical="center"/>
    </xf>
    <xf numFmtId="0" fontId="30" fillId="0" borderId="71" xfId="0" applyFont="1" applyFill="1" applyBorder="1" applyAlignment="1">
      <alignment horizontal="right" vertical="center"/>
    </xf>
    <xf numFmtId="0" fontId="30" fillId="0" borderId="28" xfId="0" applyFont="1" applyFill="1" applyBorder="1" applyAlignment="1">
      <alignment horizontal="right" vertical="center"/>
    </xf>
    <xf numFmtId="0" fontId="18" fillId="0" borderId="68" xfId="0" applyFont="1" applyFill="1" applyBorder="1" applyAlignment="1">
      <alignment horizontal="right" vertical="top" wrapText="1"/>
    </xf>
    <xf numFmtId="0" fontId="30" fillId="3" borderId="71" xfId="0" applyFont="1" applyFill="1" applyBorder="1" applyAlignment="1">
      <alignment horizontal="right" vertical="center" wrapText="1"/>
    </xf>
    <xf numFmtId="0" fontId="2" fillId="0" borderId="78" xfId="0" applyFont="1" applyFill="1" applyBorder="1" applyAlignment="1">
      <alignment vertical="top" wrapText="1"/>
    </xf>
    <xf numFmtId="0" fontId="2" fillId="0" borderId="71" xfId="0" applyFont="1" applyBorder="1" applyAlignment="1">
      <alignment vertical="top" wrapText="1"/>
    </xf>
    <xf numFmtId="0" fontId="2" fillId="0" borderId="78" xfId="0" applyFont="1" applyBorder="1" applyAlignment="1">
      <alignment vertical="top" wrapText="1"/>
    </xf>
    <xf numFmtId="167" fontId="2" fillId="0" borderId="68" xfId="0" applyNumberFormat="1" applyFont="1" applyFill="1" applyBorder="1" applyAlignment="1">
      <alignment horizontal="center" vertical="top" wrapText="1"/>
    </xf>
    <xf numFmtId="164" fontId="2" fillId="0" borderId="68" xfId="0" applyNumberFormat="1" applyFont="1" applyFill="1" applyBorder="1" applyAlignment="1">
      <alignment horizontal="center" vertical="top" wrapText="1"/>
    </xf>
    <xf numFmtId="0" fontId="2" fillId="0" borderId="71" xfId="0" applyFont="1" applyFill="1" applyBorder="1" applyAlignment="1">
      <alignment vertical="top" wrapText="1"/>
    </xf>
    <xf numFmtId="0" fontId="17" fillId="0" borderId="71" xfId="0" applyFont="1" applyFill="1" applyBorder="1" applyAlignment="1">
      <alignment vertical="top" wrapText="1"/>
    </xf>
    <xf numFmtId="0" fontId="17" fillId="0" borderId="78" xfId="0" applyFont="1" applyFill="1" applyBorder="1" applyAlignment="1">
      <alignment vertical="top" wrapText="1"/>
    </xf>
    <xf numFmtId="164" fontId="17" fillId="0" borderId="68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wrapText="1"/>
    </xf>
    <xf numFmtId="167" fontId="21" fillId="0" borderId="68" xfId="0" applyNumberFormat="1" applyFont="1" applyFill="1" applyBorder="1" applyAlignment="1">
      <alignment horizontal="center" vertical="top" wrapText="1"/>
    </xf>
    <xf numFmtId="165" fontId="6" fillId="3" borderId="35" xfId="0" applyNumberFormat="1" applyFont="1" applyFill="1" applyBorder="1" applyAlignment="1">
      <alignment horizontal="right"/>
    </xf>
    <xf numFmtId="165" fontId="6" fillId="3" borderId="35" xfId="0" applyNumberFormat="1" applyFont="1" applyFill="1" applyBorder="1" applyAlignment="1"/>
    <xf numFmtId="165" fontId="6" fillId="3" borderId="36" xfId="0" applyNumberFormat="1" applyFont="1" applyFill="1" applyBorder="1" applyAlignment="1"/>
    <xf numFmtId="165" fontId="5" fillId="0" borderId="32" xfId="0" applyNumberFormat="1" applyFont="1" applyFill="1" applyBorder="1" applyAlignment="1"/>
    <xf numFmtId="0" fontId="6" fillId="3" borderId="5" xfId="0" applyNumberFormat="1" applyFont="1" applyFill="1" applyBorder="1" applyAlignment="1" applyProtection="1">
      <alignment wrapText="1"/>
    </xf>
    <xf numFmtId="165" fontId="5" fillId="3" borderId="2" xfId="0" applyNumberFormat="1" applyFont="1" applyFill="1" applyBorder="1" applyAlignment="1" applyProtection="1"/>
    <xf numFmtId="165" fontId="6" fillId="3" borderId="32" xfId="0" applyNumberFormat="1" applyFont="1" applyFill="1" applyBorder="1" applyAlignment="1"/>
    <xf numFmtId="165" fontId="5" fillId="3" borderId="35" xfId="0" applyNumberFormat="1" applyFont="1" applyFill="1" applyBorder="1"/>
    <xf numFmtId="165" fontId="6" fillId="3" borderId="35" xfId="0" applyNumberFormat="1" applyFont="1" applyFill="1" applyBorder="1"/>
    <xf numFmtId="165" fontId="6" fillId="3" borderId="36" xfId="0" applyNumberFormat="1" applyFont="1" applyFill="1" applyBorder="1"/>
    <xf numFmtId="0" fontId="5" fillId="0" borderId="2" xfId="12" applyFont="1" applyBorder="1" applyAlignment="1">
      <alignment horizontal="center" vertical="center" wrapText="1"/>
    </xf>
    <xf numFmtId="0" fontId="0" fillId="3" borderId="68" xfId="0" applyNumberFormat="1" applyFont="1" applyFill="1" applyBorder="1" applyAlignment="1" applyProtection="1">
      <alignment vertical="top"/>
    </xf>
    <xf numFmtId="165" fontId="0" fillId="0" borderId="22" xfId="0" applyNumberFormat="1" applyFont="1" applyFill="1" applyBorder="1" applyAlignment="1" applyProtection="1"/>
    <xf numFmtId="165" fontId="0" fillId="0" borderId="23" xfId="0" applyNumberFormat="1" applyFont="1" applyFill="1" applyBorder="1" applyAlignment="1" applyProtection="1"/>
    <xf numFmtId="165" fontId="6" fillId="3" borderId="15" xfId="0" applyNumberFormat="1" applyFont="1" applyFill="1" applyBorder="1" applyAlignment="1" applyProtection="1"/>
    <xf numFmtId="0" fontId="5" fillId="0" borderId="35" xfId="12" applyFont="1" applyBorder="1" applyAlignment="1">
      <alignment horizontal="center" vertical="center" wrapText="1"/>
    </xf>
    <xf numFmtId="0" fontId="5" fillId="0" borderId="150" xfId="12" applyFont="1" applyBorder="1" applyAlignment="1">
      <alignment horizontal="center" vertical="center" wrapText="1"/>
    </xf>
    <xf numFmtId="0" fontId="6" fillId="0" borderId="49" xfId="12" applyFont="1" applyBorder="1" applyAlignment="1">
      <alignment horizontal="center" vertical="center" wrapText="1"/>
    </xf>
    <xf numFmtId="0" fontId="5" fillId="0" borderId="42" xfId="12" applyFont="1" applyBorder="1" applyAlignment="1">
      <alignment horizontal="center" vertical="center" wrapText="1"/>
    </xf>
    <xf numFmtId="0" fontId="5" fillId="0" borderId="45" xfId="12" applyFont="1" applyBorder="1" applyAlignment="1">
      <alignment horizontal="center" vertical="center" wrapText="1"/>
    </xf>
    <xf numFmtId="0" fontId="6" fillId="0" borderId="6" xfId="12" applyFont="1" applyBorder="1" applyAlignment="1">
      <alignment horizontal="center" vertical="center" wrapText="1"/>
    </xf>
    <xf numFmtId="0" fontId="5" fillId="0" borderId="1" xfId="12" applyFont="1" applyBorder="1" applyAlignment="1">
      <alignment horizontal="center" vertical="center" wrapText="1"/>
    </xf>
    <xf numFmtId="0" fontId="6" fillId="0" borderId="4" xfId="12" applyFont="1" applyBorder="1" applyAlignment="1">
      <alignment horizontal="center" vertical="center" wrapText="1"/>
    </xf>
    <xf numFmtId="0" fontId="6" fillId="3" borderId="3" xfId="0" applyNumberFormat="1" applyFont="1" applyFill="1" applyBorder="1" applyAlignment="1" applyProtection="1">
      <alignment wrapText="1"/>
    </xf>
    <xf numFmtId="0" fontId="6" fillId="3" borderId="75" xfId="0" applyNumberFormat="1" applyFont="1" applyFill="1" applyBorder="1" applyAlignment="1" applyProtection="1"/>
    <xf numFmtId="165" fontId="6" fillId="3" borderId="2" xfId="0" applyNumberFormat="1" applyFont="1" applyFill="1" applyBorder="1" applyAlignment="1">
      <alignment horizontal="right"/>
    </xf>
    <xf numFmtId="165" fontId="6" fillId="3" borderId="36" xfId="0" applyNumberFormat="1" applyFont="1" applyFill="1" applyBorder="1" applyAlignment="1" applyProtection="1"/>
    <xf numFmtId="165" fontId="6" fillId="3" borderId="25" xfId="0" applyNumberFormat="1" applyFont="1" applyFill="1" applyBorder="1" applyAlignment="1" applyProtection="1"/>
    <xf numFmtId="0" fontId="13" fillId="3" borderId="28" xfId="0" applyNumberFormat="1" applyFont="1" applyFill="1" applyBorder="1" applyAlignment="1" applyProtection="1">
      <alignment wrapText="1"/>
    </xf>
    <xf numFmtId="165" fontId="6" fillId="3" borderId="49" xfId="0" applyNumberFormat="1" applyFont="1" applyFill="1" applyBorder="1" applyAlignment="1" applyProtection="1"/>
    <xf numFmtId="165" fontId="5" fillId="3" borderId="6" xfId="0" applyNumberFormat="1" applyFont="1" applyFill="1" applyBorder="1" applyAlignment="1" applyProtection="1"/>
    <xf numFmtId="165" fontId="6" fillId="3" borderId="6" xfId="0" applyNumberFormat="1" applyFont="1" applyFill="1" applyBorder="1" applyAlignment="1">
      <alignment horizontal="right"/>
    </xf>
    <xf numFmtId="165" fontId="6" fillId="0" borderId="52" xfId="0" applyNumberFormat="1" applyFont="1" applyFill="1" applyBorder="1" applyAlignment="1"/>
    <xf numFmtId="165" fontId="5" fillId="0" borderId="0" xfId="0" applyNumberFormat="1" applyFont="1" applyFill="1" applyBorder="1" applyAlignment="1" applyProtection="1"/>
    <xf numFmtId="165" fontId="5" fillId="0" borderId="11" xfId="0" applyNumberFormat="1" applyFont="1" applyFill="1" applyBorder="1" applyAlignment="1" applyProtection="1"/>
    <xf numFmtId="165" fontId="5" fillId="0" borderId="47" xfId="0" applyNumberFormat="1" applyFont="1" applyFill="1" applyBorder="1" applyAlignment="1" applyProtection="1"/>
    <xf numFmtId="165" fontId="0" fillId="0" borderId="89" xfId="0" applyNumberFormat="1" applyFont="1" applyFill="1" applyBorder="1" applyAlignment="1" applyProtection="1"/>
    <xf numFmtId="165" fontId="0" fillId="0" borderId="6" xfId="0" applyNumberFormat="1" applyFont="1" applyFill="1" applyBorder="1" applyAlignment="1" applyProtection="1"/>
    <xf numFmtId="165" fontId="0" fillId="0" borderId="14" xfId="0" applyNumberFormat="1" applyFont="1" applyFill="1" applyBorder="1" applyAlignment="1" applyProtection="1"/>
    <xf numFmtId="165" fontId="0" fillId="0" borderId="19" xfId="0" applyNumberFormat="1" applyFont="1" applyFill="1" applyBorder="1" applyAlignment="1" applyProtection="1"/>
    <xf numFmtId="0" fontId="0" fillId="3" borderId="41" xfId="0" applyNumberFormat="1" applyFont="1" applyFill="1" applyBorder="1" applyAlignment="1" applyProtection="1">
      <alignment vertical="top"/>
    </xf>
    <xf numFmtId="0" fontId="0" fillId="3" borderId="89" xfId="0" applyNumberFormat="1" applyFont="1" applyFill="1" applyBorder="1" applyAlignment="1" applyProtection="1">
      <alignment vertical="top"/>
    </xf>
    <xf numFmtId="0" fontId="0" fillId="0" borderId="92" xfId="0" applyNumberFormat="1" applyFont="1" applyFill="1" applyBorder="1" applyAlignment="1" applyProtection="1">
      <alignment vertical="top"/>
    </xf>
    <xf numFmtId="0" fontId="6" fillId="3" borderId="50" xfId="0" applyNumberFormat="1" applyFont="1" applyFill="1" applyBorder="1" applyAlignment="1" applyProtection="1">
      <alignment wrapText="1"/>
    </xf>
    <xf numFmtId="0" fontId="6" fillId="3" borderId="17" xfId="0" applyNumberFormat="1" applyFont="1" applyFill="1" applyBorder="1" applyAlignment="1" applyProtection="1">
      <alignment wrapText="1"/>
    </xf>
    <xf numFmtId="0" fontId="6" fillId="3" borderId="156" xfId="0" applyNumberFormat="1" applyFont="1" applyFill="1" applyBorder="1" applyAlignment="1" applyProtection="1"/>
    <xf numFmtId="0" fontId="6" fillId="3" borderId="4" xfId="0" applyNumberFormat="1" applyFont="1" applyFill="1" applyBorder="1" applyAlignment="1" applyProtection="1">
      <alignment wrapText="1"/>
    </xf>
    <xf numFmtId="0" fontId="6" fillId="0" borderId="37" xfId="0" applyFont="1" applyBorder="1"/>
    <xf numFmtId="0" fontId="6" fillId="3" borderId="100" xfId="0" applyNumberFormat="1" applyFont="1" applyFill="1" applyBorder="1" applyAlignment="1" applyProtection="1"/>
    <xf numFmtId="0" fontId="6" fillId="3" borderId="100" xfId="0" applyNumberFormat="1" applyFont="1" applyFill="1" applyBorder="1" applyAlignment="1" applyProtection="1">
      <alignment wrapText="1"/>
    </xf>
    <xf numFmtId="0" fontId="6" fillId="0" borderId="0" xfId="0" applyFont="1" applyFill="1" applyBorder="1" applyAlignment="1">
      <alignment wrapText="1"/>
    </xf>
    <xf numFmtId="0" fontId="6" fillId="3" borderId="51" xfId="0" applyNumberFormat="1" applyFont="1" applyFill="1" applyBorder="1" applyAlignment="1" applyProtection="1"/>
    <xf numFmtId="0" fontId="0" fillId="3" borderId="157" xfId="0" applyNumberFormat="1" applyFont="1" applyFill="1" applyBorder="1" applyAlignment="1" applyProtection="1">
      <alignment vertical="top"/>
    </xf>
    <xf numFmtId="0" fontId="0" fillId="3" borderId="10" xfId="0" applyNumberFormat="1" applyFont="1" applyFill="1" applyBorder="1" applyAlignment="1" applyProtection="1">
      <alignment vertical="top"/>
    </xf>
    <xf numFmtId="0" fontId="6" fillId="3" borderId="9" xfId="0" applyNumberFormat="1" applyFont="1" applyFill="1" applyBorder="1" applyAlignment="1" applyProtection="1"/>
    <xf numFmtId="0" fontId="6" fillId="0" borderId="37" xfId="0" applyFont="1" applyFill="1" applyBorder="1" applyAlignment="1"/>
    <xf numFmtId="0" fontId="0" fillId="3" borderId="3" xfId="0" applyNumberFormat="1" applyFont="1" applyFill="1" applyBorder="1" applyAlignment="1" applyProtection="1">
      <alignment vertical="top"/>
    </xf>
    <xf numFmtId="0" fontId="0" fillId="3" borderId="17" xfId="0" applyNumberFormat="1" applyFont="1" applyFill="1" applyBorder="1" applyAlignment="1" applyProtection="1">
      <alignment vertical="top"/>
    </xf>
    <xf numFmtId="0" fontId="6" fillId="0" borderId="9" xfId="0" applyFont="1" applyBorder="1" applyAlignment="1"/>
    <xf numFmtId="165" fontId="6" fillId="0" borderId="94" xfId="0" applyNumberFormat="1" applyFont="1" applyFill="1" applyBorder="1" applyAlignment="1"/>
    <xf numFmtId="165" fontId="0" fillId="0" borderId="91" xfId="0" applyNumberFormat="1" applyFont="1" applyFill="1" applyBorder="1" applyAlignment="1" applyProtection="1"/>
    <xf numFmtId="165" fontId="0" fillId="0" borderId="79" xfId="0" applyNumberFormat="1" applyFont="1" applyFill="1" applyBorder="1" applyAlignment="1" applyProtection="1"/>
    <xf numFmtId="0" fontId="0" fillId="0" borderId="26" xfId="0" applyNumberFormat="1" applyFont="1" applyFill="1" applyBorder="1" applyAlignment="1" applyProtection="1">
      <alignment vertical="top"/>
    </xf>
    <xf numFmtId="165" fontId="6" fillId="0" borderId="148" xfId="0" applyNumberFormat="1" applyFont="1" applyFill="1" applyBorder="1" applyAlignment="1"/>
    <xf numFmtId="0" fontId="6" fillId="3" borderId="28" xfId="0" applyNumberFormat="1" applyFont="1" applyFill="1" applyBorder="1" applyAlignment="1" applyProtection="1">
      <alignment wrapText="1"/>
    </xf>
    <xf numFmtId="165" fontId="0" fillId="0" borderId="30" xfId="0" applyNumberFormat="1" applyFont="1" applyFill="1" applyBorder="1" applyAlignment="1" applyProtection="1"/>
    <xf numFmtId="165" fontId="0" fillId="0" borderId="25" xfId="0" applyNumberFormat="1" applyFont="1" applyFill="1" applyBorder="1" applyAlignment="1" applyProtection="1"/>
    <xf numFmtId="165" fontId="0" fillId="0" borderId="29" xfId="0" applyNumberFormat="1" applyFont="1" applyFill="1" applyBorder="1" applyAlignment="1" applyProtection="1"/>
    <xf numFmtId="0" fontId="0" fillId="0" borderId="10" xfId="0" applyNumberFormat="1" applyFont="1" applyFill="1" applyBorder="1" applyAlignment="1" applyProtection="1">
      <alignment vertical="top"/>
    </xf>
    <xf numFmtId="165" fontId="6" fillId="0" borderId="49" xfId="0" applyNumberFormat="1" applyFont="1" applyFill="1" applyBorder="1" applyAlignment="1"/>
    <xf numFmtId="165" fontId="6" fillId="0" borderId="42" xfId="0" applyNumberFormat="1" applyFont="1" applyFill="1" applyBorder="1" applyAlignment="1"/>
    <xf numFmtId="165" fontId="0" fillId="0" borderId="49" xfId="0" applyNumberFormat="1" applyFont="1" applyFill="1" applyBorder="1" applyAlignment="1" applyProtection="1"/>
    <xf numFmtId="165" fontId="0" fillId="0" borderId="42" xfId="0" applyNumberFormat="1" applyFont="1" applyFill="1" applyBorder="1" applyAlignment="1" applyProtection="1"/>
    <xf numFmtId="165" fontId="0" fillId="0" borderId="45" xfId="0" applyNumberFormat="1" applyFont="1" applyFill="1" applyBorder="1" applyAlignment="1" applyProtection="1"/>
    <xf numFmtId="165" fontId="6" fillId="0" borderId="1" xfId="0" applyNumberFormat="1" applyFont="1" applyFill="1" applyBorder="1" applyAlignment="1" applyProtection="1"/>
    <xf numFmtId="0" fontId="0" fillId="0" borderId="0" xfId="0"/>
    <xf numFmtId="0" fontId="5" fillId="0" borderId="0" xfId="0" applyFont="1" applyFill="1"/>
    <xf numFmtId="0" fontId="5" fillId="0" borderId="48" xfId="0" applyFont="1" applyBorder="1" applyAlignment="1">
      <alignment horizontal="right" vertical="center" wrapText="1"/>
    </xf>
    <xf numFmtId="165" fontId="5" fillId="0" borderId="2" xfId="0" applyNumberFormat="1" applyFont="1" applyFill="1" applyBorder="1" applyAlignme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5" fillId="3" borderId="0" xfId="0" applyNumberFormat="1" applyFont="1" applyFill="1" applyBorder="1" applyAlignment="1" applyProtection="1">
      <alignment horizontal="left"/>
    </xf>
    <xf numFmtId="0" fontId="0" fillId="0" borderId="0" xfId="0" applyAlignment="1">
      <alignment horizontal="left"/>
    </xf>
    <xf numFmtId="168" fontId="1" fillId="0" borderId="68" xfId="0" applyNumberFormat="1" applyFont="1" applyFill="1" applyBorder="1" applyAlignment="1">
      <alignment horizontal="center" vertical="top" wrapText="1"/>
    </xf>
    <xf numFmtId="0" fontId="1" fillId="0" borderId="68" xfId="0" applyFont="1" applyFill="1" applyBorder="1" applyAlignment="1">
      <alignment vertical="center"/>
    </xf>
    <xf numFmtId="0" fontId="18" fillId="0" borderId="71" xfId="0" applyFont="1" applyFill="1" applyBorder="1" applyAlignment="1">
      <alignment vertical="center" wrapText="1"/>
    </xf>
    <xf numFmtId="0" fontId="2" fillId="0" borderId="71" xfId="0" applyFont="1" applyFill="1" applyBorder="1" applyAlignment="1">
      <alignment horizontal="right" vertical="center" wrapText="1"/>
    </xf>
    <xf numFmtId="0" fontId="2" fillId="0" borderId="26" xfId="0" applyFont="1" applyFill="1" applyBorder="1" applyAlignment="1">
      <alignment vertical="center" wrapText="1"/>
    </xf>
    <xf numFmtId="0" fontId="1" fillId="0" borderId="26" xfId="0" applyFont="1" applyFill="1" applyBorder="1"/>
    <xf numFmtId="0" fontId="2" fillId="0" borderId="28" xfId="0" applyFont="1" applyFill="1" applyBorder="1"/>
    <xf numFmtId="166" fontId="2" fillId="0" borderId="21" xfId="0" applyNumberFormat="1" applyFont="1" applyFill="1" applyBorder="1" applyAlignment="1">
      <alignment horizontal="right"/>
    </xf>
    <xf numFmtId="165" fontId="2" fillId="0" borderId="35" xfId="0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165" fontId="5" fillId="0" borderId="4" xfId="0" applyNumberFormat="1" applyFont="1" applyFill="1" applyBorder="1" applyAlignment="1"/>
    <xf numFmtId="165" fontId="0" fillId="0" borderId="55" xfId="0" applyNumberFormat="1" applyFont="1" applyFill="1" applyBorder="1" applyAlignment="1" applyProtection="1"/>
    <xf numFmtId="165" fontId="0" fillId="0" borderId="86" xfId="0" applyNumberFormat="1" applyFont="1" applyFill="1" applyBorder="1" applyAlignment="1" applyProtection="1"/>
    <xf numFmtId="165" fontId="0" fillId="0" borderId="0" xfId="0" applyNumberFormat="1" applyFill="1"/>
    <xf numFmtId="0" fontId="5" fillId="0" borderId="0" xfId="0" applyFont="1" applyFill="1" applyBorder="1" applyAlignment="1">
      <alignment vertical="top"/>
    </xf>
    <xf numFmtId="0" fontId="6" fillId="0" borderId="0" xfId="0" applyFont="1" applyBorder="1"/>
    <xf numFmtId="0" fontId="6" fillId="0" borderId="0" xfId="0" applyFont="1" applyBorder="1" applyAlignment="1">
      <alignment wrapText="1"/>
    </xf>
    <xf numFmtId="167" fontId="0" fillId="0" borderId="0" xfId="0" applyNumberFormat="1" applyBorder="1"/>
    <xf numFmtId="0" fontId="5" fillId="0" borderId="28" xfId="0" applyFont="1" applyBorder="1"/>
    <xf numFmtId="165" fontId="6" fillId="0" borderId="32" xfId="0" applyNumberFormat="1" applyFont="1" applyFill="1" applyBorder="1" applyAlignment="1" applyProtection="1"/>
    <xf numFmtId="165" fontId="6" fillId="0" borderId="35" xfId="0" applyNumberFormat="1" applyFont="1" applyFill="1" applyBorder="1" applyAlignment="1" applyProtection="1"/>
    <xf numFmtId="165" fontId="6" fillId="0" borderId="49" xfId="0" applyNumberFormat="1" applyFont="1" applyFill="1" applyBorder="1" applyAlignment="1" applyProtection="1"/>
    <xf numFmtId="165" fontId="6" fillId="0" borderId="42" xfId="0" applyNumberFormat="1" applyFont="1" applyFill="1" applyBorder="1" applyAlignment="1" applyProtection="1"/>
    <xf numFmtId="165" fontId="6" fillId="0" borderId="45" xfId="0" applyNumberFormat="1" applyFont="1" applyFill="1" applyBorder="1" applyAlignment="1" applyProtection="1"/>
    <xf numFmtId="165" fontId="6" fillId="0" borderId="36" xfId="0" applyNumberFormat="1" applyFont="1" applyFill="1" applyBorder="1" applyAlignment="1" applyProtection="1"/>
    <xf numFmtId="165" fontId="5" fillId="0" borderId="2" xfId="0" applyNumberFormat="1" applyFont="1" applyFill="1" applyBorder="1" applyAlignment="1" applyProtection="1"/>
    <xf numFmtId="165" fontId="6" fillId="0" borderId="6" xfId="0" applyNumberFormat="1" applyFont="1" applyFill="1" applyBorder="1" applyAlignment="1" applyProtection="1"/>
    <xf numFmtId="165" fontId="6" fillId="0" borderId="4" xfId="0" applyNumberFormat="1" applyFont="1" applyFill="1" applyBorder="1" applyAlignment="1" applyProtection="1"/>
    <xf numFmtId="165" fontId="6" fillId="0" borderId="38" xfId="0" applyNumberFormat="1" applyFont="1" applyFill="1" applyBorder="1" applyAlignment="1"/>
    <xf numFmtId="165" fontId="6" fillId="0" borderId="63" xfId="0" applyNumberFormat="1" applyFont="1" applyFill="1" applyBorder="1" applyAlignment="1" applyProtection="1"/>
    <xf numFmtId="165" fontId="6" fillId="0" borderId="64" xfId="0" applyNumberFormat="1" applyFont="1" applyFill="1" applyBorder="1" applyAlignment="1" applyProtection="1"/>
    <xf numFmtId="165" fontId="6" fillId="0" borderId="99" xfId="0" applyNumberFormat="1" applyFont="1" applyFill="1" applyBorder="1" applyAlignment="1" applyProtection="1"/>
    <xf numFmtId="165" fontId="6" fillId="0" borderId="60" xfId="0" applyNumberFormat="1" applyFont="1" applyFill="1" applyBorder="1" applyAlignment="1" applyProtection="1"/>
    <xf numFmtId="165" fontId="6" fillId="0" borderId="153" xfId="0" applyNumberFormat="1" applyFont="1" applyFill="1" applyBorder="1" applyAlignment="1" applyProtection="1"/>
    <xf numFmtId="165" fontId="6" fillId="0" borderId="147" xfId="0" applyNumberFormat="1" applyFont="1" applyFill="1" applyBorder="1" applyAlignment="1" applyProtection="1"/>
    <xf numFmtId="165" fontId="6" fillId="0" borderId="154" xfId="0" applyNumberFormat="1" applyFont="1" applyFill="1" applyBorder="1" applyAlignment="1" applyProtection="1"/>
    <xf numFmtId="165" fontId="6" fillId="0" borderId="15" xfId="0" applyNumberFormat="1" applyFont="1" applyFill="1" applyBorder="1" applyAlignment="1" applyProtection="1"/>
    <xf numFmtId="165" fontId="6" fillId="0" borderId="65" xfId="0" applyNumberFormat="1" applyFont="1" applyFill="1" applyBorder="1" applyAlignment="1" applyProtection="1"/>
    <xf numFmtId="165" fontId="6" fillId="0" borderId="26" xfId="0" applyNumberFormat="1" applyFont="1" applyFill="1" applyBorder="1" applyAlignment="1" applyProtection="1"/>
    <xf numFmtId="165" fontId="6" fillId="0" borderId="67" xfId="0" applyNumberFormat="1" applyFont="1" applyFill="1" applyBorder="1" applyAlignment="1" applyProtection="1"/>
    <xf numFmtId="165" fontId="6" fillId="0" borderId="82" xfId="0" applyNumberFormat="1" applyFont="1" applyFill="1" applyBorder="1" applyAlignment="1" applyProtection="1"/>
    <xf numFmtId="165" fontId="6" fillId="0" borderId="83" xfId="0" applyNumberFormat="1" applyFont="1" applyFill="1" applyBorder="1" applyAlignment="1" applyProtection="1"/>
    <xf numFmtId="165" fontId="0" fillId="0" borderId="84" xfId="0" applyNumberFormat="1" applyFont="1" applyFill="1" applyBorder="1" applyAlignment="1" applyProtection="1"/>
    <xf numFmtId="165" fontId="6" fillId="0" borderId="55" xfId="0" applyNumberFormat="1" applyFont="1" applyFill="1" applyBorder="1" applyAlignment="1" applyProtection="1"/>
    <xf numFmtId="165" fontId="0" fillId="0" borderId="60" xfId="0" applyNumberFormat="1" applyFont="1" applyFill="1" applyBorder="1" applyAlignment="1" applyProtection="1"/>
    <xf numFmtId="165" fontId="6" fillId="0" borderId="93" xfId="0" applyNumberFormat="1" applyFont="1" applyFill="1" applyBorder="1" applyAlignment="1" applyProtection="1"/>
    <xf numFmtId="165" fontId="0" fillId="0" borderId="63" xfId="0" applyNumberFormat="1" applyFont="1" applyFill="1" applyBorder="1" applyAlignment="1" applyProtection="1"/>
    <xf numFmtId="165" fontId="5" fillId="0" borderId="61" xfId="0" applyNumberFormat="1" applyFont="1" applyFill="1" applyBorder="1" applyAlignment="1" applyProtection="1"/>
    <xf numFmtId="165" fontId="5" fillId="0" borderId="56" xfId="0" applyNumberFormat="1" applyFont="1" applyFill="1" applyBorder="1" applyAlignment="1" applyProtection="1"/>
    <xf numFmtId="165" fontId="6" fillId="0" borderId="57" xfId="0" applyNumberFormat="1" applyFont="1" applyFill="1" applyBorder="1" applyAlignment="1" applyProtection="1"/>
    <xf numFmtId="165" fontId="6" fillId="0" borderId="80" xfId="0" applyNumberFormat="1" applyFont="1" applyFill="1" applyBorder="1" applyAlignment="1" applyProtection="1"/>
    <xf numFmtId="165" fontId="6" fillId="0" borderId="81" xfId="0" applyNumberFormat="1" applyFont="1" applyFill="1" applyBorder="1" applyAlignment="1" applyProtection="1"/>
    <xf numFmtId="165" fontId="6" fillId="0" borderId="74" xfId="0" applyNumberFormat="1" applyFont="1" applyFill="1" applyBorder="1" applyAlignment="1" applyProtection="1"/>
    <xf numFmtId="165" fontId="6" fillId="0" borderId="18" xfId="0" applyNumberFormat="1" applyFont="1" applyFill="1" applyBorder="1" applyAlignment="1" applyProtection="1"/>
    <xf numFmtId="165" fontId="6" fillId="0" borderId="19" xfId="0" applyNumberFormat="1" applyFont="1" applyFill="1" applyBorder="1" applyAlignment="1" applyProtection="1"/>
    <xf numFmtId="165" fontId="6" fillId="0" borderId="20" xfId="0" applyNumberFormat="1" applyFont="1" applyFill="1" applyBorder="1" applyAlignment="1" applyProtection="1"/>
    <xf numFmtId="165" fontId="6" fillId="0" borderId="22" xfId="0" applyNumberFormat="1" applyFont="1" applyFill="1" applyBorder="1" applyAlignment="1" applyProtection="1"/>
    <xf numFmtId="165" fontId="6" fillId="0" borderId="23" xfId="0" applyNumberFormat="1" applyFont="1" applyFill="1" applyBorder="1" applyAlignment="1" applyProtection="1"/>
    <xf numFmtId="165" fontId="6" fillId="0" borderId="30" xfId="0" applyNumberFormat="1" applyFont="1" applyFill="1" applyBorder="1" applyAlignment="1" applyProtection="1"/>
    <xf numFmtId="165" fontId="0" fillId="0" borderId="54" xfId="0" applyNumberFormat="1" applyFont="1" applyFill="1" applyBorder="1" applyAlignment="1" applyProtection="1"/>
    <xf numFmtId="165" fontId="0" fillId="0" borderId="21" xfId="0" applyNumberFormat="1" applyFont="1" applyFill="1" applyBorder="1" applyAlignment="1" applyProtection="1"/>
    <xf numFmtId="165" fontId="0" fillId="0" borderId="26" xfId="0" applyNumberFormat="1" applyFont="1" applyFill="1" applyBorder="1" applyAlignment="1" applyProtection="1"/>
    <xf numFmtId="165" fontId="0" fillId="0" borderId="65" xfId="0" applyNumberFormat="1" applyFont="1" applyFill="1" applyBorder="1" applyAlignment="1" applyProtection="1"/>
    <xf numFmtId="165" fontId="6" fillId="0" borderId="21" xfId="0" applyNumberFormat="1" applyFont="1" applyFill="1" applyBorder="1" applyAlignment="1" applyProtection="1"/>
    <xf numFmtId="165" fontId="6" fillId="0" borderId="14" xfId="0" applyNumberFormat="1" applyFont="1" applyFill="1" applyBorder="1" applyAlignment="1" applyProtection="1"/>
    <xf numFmtId="165" fontId="6" fillId="0" borderId="102" xfId="0" applyNumberFormat="1" applyFont="1" applyFill="1" applyBorder="1" applyAlignment="1" applyProtection="1"/>
    <xf numFmtId="165" fontId="6" fillId="0" borderId="85" xfId="0" applyNumberFormat="1" applyFont="1" applyFill="1" applyBorder="1" applyAlignment="1" applyProtection="1"/>
    <xf numFmtId="165" fontId="6" fillId="0" borderId="101" xfId="0" applyNumberFormat="1" applyFont="1" applyFill="1" applyBorder="1" applyAlignment="1" applyProtection="1"/>
    <xf numFmtId="165" fontId="6" fillId="0" borderId="104" xfId="0" applyNumberFormat="1" applyFont="1" applyFill="1" applyBorder="1" applyAlignment="1" applyProtection="1"/>
    <xf numFmtId="165" fontId="0" fillId="0" borderId="64" xfId="0" applyNumberFormat="1" applyFont="1" applyFill="1" applyBorder="1" applyAlignment="1" applyProtection="1"/>
    <xf numFmtId="165" fontId="6" fillId="0" borderId="41" xfId="0" applyNumberFormat="1" applyFont="1" applyFill="1" applyBorder="1" applyAlignment="1"/>
    <xf numFmtId="165" fontId="0" fillId="0" borderId="82" xfId="0" applyNumberFormat="1" applyFont="1" applyFill="1" applyBorder="1" applyAlignment="1" applyProtection="1"/>
    <xf numFmtId="165" fontId="0" fillId="0" borderId="83" xfId="0" applyNumberFormat="1" applyFont="1" applyFill="1" applyBorder="1" applyAlignment="1" applyProtection="1"/>
    <xf numFmtId="167" fontId="6" fillId="0" borderId="66" xfId="0" applyNumberFormat="1" applyFont="1" applyFill="1" applyBorder="1" applyAlignment="1" applyProtection="1"/>
    <xf numFmtId="167" fontId="6" fillId="0" borderId="65" xfId="0" applyNumberFormat="1" applyFont="1" applyFill="1" applyBorder="1" applyAlignment="1" applyProtection="1"/>
    <xf numFmtId="167" fontId="6" fillId="0" borderId="29" xfId="0" applyNumberFormat="1" applyFont="1" applyFill="1" applyBorder="1" applyAlignment="1" applyProtection="1"/>
    <xf numFmtId="167" fontId="6" fillId="0" borderId="22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/>
    <xf numFmtId="167" fontId="0" fillId="0" borderId="0" xfId="0" applyNumberFormat="1" applyFont="1" applyFill="1" applyBorder="1" applyAlignment="1" applyProtection="1"/>
    <xf numFmtId="167" fontId="6" fillId="0" borderId="2" xfId="0" applyNumberFormat="1" applyFont="1" applyFill="1" applyBorder="1"/>
    <xf numFmtId="0" fontId="2" fillId="0" borderId="0" xfId="0" applyFont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1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center"/>
    </xf>
    <xf numFmtId="0" fontId="2" fillId="3" borderId="0" xfId="0" applyNumberFormat="1" applyFont="1" applyFill="1" applyBorder="1" applyAlignment="1" applyProtection="1"/>
    <xf numFmtId="16" fontId="1" fillId="0" borderId="0" xfId="0" applyNumberFormat="1" applyFont="1"/>
    <xf numFmtId="0" fontId="1" fillId="3" borderId="0" xfId="0" applyNumberFormat="1" applyFont="1" applyFill="1" applyBorder="1" applyAlignment="1" applyProtection="1">
      <alignment horizontal="left"/>
    </xf>
    <xf numFmtId="0" fontId="0" fillId="0" borderId="0" xfId="0" applyBorder="1" applyAlignment="1"/>
    <xf numFmtId="165" fontId="6" fillId="3" borderId="37" xfId="0" applyNumberFormat="1" applyFont="1" applyFill="1" applyBorder="1" applyAlignment="1"/>
    <xf numFmtId="0" fontId="0" fillId="0" borderId="0" xfId="0"/>
    <xf numFmtId="165" fontId="31" fillId="0" borderId="55" xfId="0" applyNumberFormat="1" applyFont="1" applyFill="1" applyBorder="1" applyAlignment="1" applyProtection="1"/>
    <xf numFmtId="165" fontId="9" fillId="0" borderId="63" xfId="0" applyNumberFormat="1" applyFont="1" applyFill="1" applyBorder="1" applyAlignment="1" applyProtection="1"/>
    <xf numFmtId="165" fontId="31" fillId="0" borderId="73" xfId="0" applyNumberFormat="1" applyFont="1" applyFill="1" applyBorder="1" applyAlignment="1" applyProtection="1"/>
    <xf numFmtId="165" fontId="9" fillId="0" borderId="60" xfId="0" applyNumberFormat="1" applyFont="1" applyFill="1" applyBorder="1" applyAlignment="1" applyProtection="1"/>
    <xf numFmtId="165" fontId="9" fillId="0" borderId="87" xfId="0" applyNumberFormat="1" applyFont="1" applyFill="1" applyBorder="1" applyAlignment="1" applyProtection="1"/>
    <xf numFmtId="165" fontId="9" fillId="0" borderId="55" xfId="0" applyNumberFormat="1" applyFont="1" applyFill="1" applyBorder="1" applyAlignment="1" applyProtection="1"/>
    <xf numFmtId="165" fontId="9" fillId="0" borderId="61" xfId="0" applyNumberFormat="1" applyFont="1" applyFill="1" applyBorder="1" applyAlignment="1" applyProtection="1"/>
    <xf numFmtId="165" fontId="9" fillId="0" borderId="56" xfId="0" applyNumberFormat="1" applyFont="1" applyFill="1" applyBorder="1" applyAlignment="1" applyProtection="1"/>
    <xf numFmtId="165" fontId="9" fillId="0" borderId="62" xfId="0" applyNumberFormat="1" applyFont="1" applyFill="1" applyBorder="1" applyAlignment="1" applyProtection="1"/>
    <xf numFmtId="165" fontId="9" fillId="0" borderId="58" xfId="0" applyNumberFormat="1" applyFont="1" applyFill="1" applyBorder="1" applyAlignment="1" applyProtection="1"/>
    <xf numFmtId="165" fontId="9" fillId="0" borderId="57" xfId="0" applyNumberFormat="1" applyFont="1" applyFill="1" applyBorder="1" applyAlignment="1" applyProtection="1"/>
    <xf numFmtId="165" fontId="5" fillId="0" borderId="6" xfId="0" applyNumberFormat="1" applyFont="1" applyFill="1" applyBorder="1" applyAlignment="1"/>
    <xf numFmtId="0" fontId="5" fillId="0" borderId="48" xfId="0" applyFont="1" applyBorder="1" applyAlignment="1">
      <alignment vertical="top"/>
    </xf>
    <xf numFmtId="165" fontId="6" fillId="0" borderId="95" xfId="0" applyNumberFormat="1" applyFont="1" applyFill="1" applyBorder="1" applyAlignment="1"/>
    <xf numFmtId="165" fontId="6" fillId="0" borderId="98" xfId="0" applyNumberFormat="1" applyFont="1" applyFill="1" applyBorder="1" applyAlignment="1"/>
    <xf numFmtId="165" fontId="6" fillId="3" borderId="12" xfId="0" applyNumberFormat="1" applyFont="1" applyFill="1" applyBorder="1" applyAlignment="1"/>
    <xf numFmtId="165" fontId="6" fillId="0" borderId="48" xfId="0" applyNumberFormat="1" applyFont="1" applyFill="1" applyBorder="1" applyAlignment="1"/>
    <xf numFmtId="165" fontId="6" fillId="0" borderId="89" xfId="0" applyNumberFormat="1" applyFont="1" applyFill="1" applyBorder="1" applyAlignment="1"/>
    <xf numFmtId="0" fontId="5" fillId="0" borderId="44" xfId="12" applyFont="1" applyBorder="1" applyAlignment="1">
      <alignment horizontal="center" vertical="center" wrapText="1"/>
    </xf>
    <xf numFmtId="165" fontId="6" fillId="3" borderId="5" xfId="0" applyNumberFormat="1" applyFont="1" applyFill="1" applyBorder="1" applyAlignment="1"/>
    <xf numFmtId="2" fontId="6" fillId="0" borderId="5" xfId="0" applyNumberFormat="1" applyFont="1" applyFill="1" applyBorder="1" applyAlignment="1"/>
    <xf numFmtId="0" fontId="6" fillId="0" borderId="161" xfId="12" applyFont="1" applyBorder="1" applyAlignment="1">
      <alignment horizontal="center" vertical="center" wrapText="1"/>
    </xf>
    <xf numFmtId="0" fontId="6" fillId="0" borderId="34" xfId="12" applyFont="1" applyBorder="1" applyAlignment="1">
      <alignment horizontal="center" vertical="center" wrapText="1"/>
    </xf>
    <xf numFmtId="165" fontId="6" fillId="3" borderId="38" xfId="0" applyNumberFormat="1" applyFont="1" applyFill="1" applyBorder="1" applyAlignment="1"/>
    <xf numFmtId="165" fontId="20" fillId="3" borderId="6" xfId="0" applyNumberFormat="1" applyFont="1" applyFill="1" applyBorder="1" applyAlignment="1"/>
    <xf numFmtId="165" fontId="6" fillId="0" borderId="7" xfId="0" applyNumberFormat="1" applyFont="1" applyFill="1" applyBorder="1" applyAlignment="1"/>
    <xf numFmtId="0" fontId="6" fillId="0" borderId="40" xfId="12" applyFont="1" applyBorder="1" applyAlignment="1">
      <alignment horizontal="left" vertical="center" wrapText="1"/>
    </xf>
    <xf numFmtId="0" fontId="5" fillId="3" borderId="7" xfId="0" applyNumberFormat="1" applyFont="1" applyFill="1" applyBorder="1" applyAlignment="1" applyProtection="1">
      <alignment wrapText="1"/>
    </xf>
    <xf numFmtId="0" fontId="6" fillId="3" borderId="7" xfId="0" applyFont="1" applyFill="1" applyBorder="1"/>
    <xf numFmtId="0" fontId="5" fillId="0" borderId="7" xfId="0" applyFont="1" applyBorder="1"/>
    <xf numFmtId="0" fontId="5" fillId="0" borderId="38" xfId="0" applyFont="1" applyBorder="1"/>
    <xf numFmtId="0" fontId="6" fillId="0" borderId="7" xfId="0" applyFont="1" applyBorder="1" applyAlignment="1">
      <alignment horizontal="left" vertical="center" wrapText="1"/>
    </xf>
    <xf numFmtId="0" fontId="5" fillId="0" borderId="7" xfId="0" applyFont="1" applyFill="1" applyBorder="1" applyAlignment="1">
      <alignment wrapText="1"/>
    </xf>
    <xf numFmtId="0" fontId="6" fillId="0" borderId="7" xfId="0" applyFont="1" applyFill="1" applyBorder="1" applyAlignment="1"/>
    <xf numFmtId="0" fontId="6" fillId="0" borderId="7" xfId="0" applyFont="1" applyBorder="1"/>
    <xf numFmtId="0" fontId="5" fillId="3" borderId="92" xfId="0" applyNumberFormat="1" applyFont="1" applyFill="1" applyBorder="1" applyAlignment="1" applyProtection="1">
      <alignment vertical="top" wrapText="1"/>
    </xf>
    <xf numFmtId="0" fontId="6" fillId="3" borderId="7" xfId="0" applyNumberFormat="1" applyFont="1" applyFill="1" applyBorder="1" applyAlignment="1" applyProtection="1">
      <alignment wrapText="1"/>
    </xf>
    <xf numFmtId="0" fontId="6" fillId="3" borderId="7" xfId="0" applyFont="1" applyFill="1" applyBorder="1" applyAlignment="1"/>
    <xf numFmtId="2" fontId="6" fillId="0" borderId="38" xfId="0" applyNumberFormat="1" applyFont="1" applyFill="1" applyBorder="1" applyAlignment="1"/>
    <xf numFmtId="0" fontId="6" fillId="0" borderId="38" xfId="0" applyFont="1" applyFill="1" applyBorder="1" applyAlignment="1">
      <alignment wrapText="1"/>
    </xf>
    <xf numFmtId="0" fontId="5" fillId="0" borderId="90" xfId="0" applyFont="1" applyBorder="1"/>
    <xf numFmtId="0" fontId="6" fillId="3" borderId="64" xfId="0" applyNumberFormat="1" applyFont="1" applyFill="1" applyBorder="1" applyAlignment="1" applyProtection="1"/>
    <xf numFmtId="0" fontId="6" fillId="0" borderId="38" xfId="0" applyFont="1" applyBorder="1"/>
    <xf numFmtId="0" fontId="6" fillId="3" borderId="162" xfId="0" applyNumberFormat="1" applyFont="1" applyFill="1" applyBorder="1" applyAlignment="1" applyProtection="1"/>
    <xf numFmtId="0" fontId="6" fillId="3" borderId="162" xfId="0" applyNumberFormat="1" applyFont="1" applyFill="1" applyBorder="1" applyAlignment="1" applyProtection="1">
      <alignment wrapText="1"/>
    </xf>
    <xf numFmtId="0" fontId="6" fillId="0" borderId="89" xfId="0" applyFont="1" applyFill="1" applyBorder="1" applyAlignment="1">
      <alignment wrapText="1"/>
    </xf>
    <xf numFmtId="0" fontId="6" fillId="0" borderId="162" xfId="0" applyNumberFormat="1" applyFont="1" applyFill="1" applyBorder="1" applyAlignment="1" applyProtection="1"/>
    <xf numFmtId="0" fontId="5" fillId="0" borderId="45" xfId="12" applyFont="1" applyBorder="1" applyAlignment="1">
      <alignment horizontal="right" vertical="center" wrapText="1"/>
    </xf>
    <xf numFmtId="0" fontId="5" fillId="0" borderId="1" xfId="12" applyFont="1" applyBorder="1" applyAlignment="1">
      <alignment horizontal="right" vertical="center" wrapText="1"/>
    </xf>
    <xf numFmtId="165" fontId="6" fillId="3" borderId="34" xfId="0" applyNumberFormat="1" applyFont="1" applyFill="1" applyBorder="1" applyAlignment="1">
      <alignment horizontal="right"/>
    </xf>
    <xf numFmtId="165" fontId="6" fillId="0" borderId="6" xfId="0" applyNumberFormat="1" applyFont="1" applyBorder="1" applyAlignment="1"/>
    <xf numFmtId="165" fontId="6" fillId="0" borderId="1" xfId="0" applyNumberFormat="1" applyFont="1" applyBorder="1" applyAlignment="1">
      <alignment horizontal="right"/>
    </xf>
    <xf numFmtId="167" fontId="6" fillId="0" borderId="1" xfId="0" applyNumberFormat="1" applyFont="1" applyFill="1" applyBorder="1" applyAlignment="1"/>
    <xf numFmtId="165" fontId="6" fillId="3" borderId="6" xfId="0" applyNumberFormat="1" applyFont="1" applyFill="1" applyBorder="1" applyAlignment="1"/>
    <xf numFmtId="165" fontId="6" fillId="0" borderId="98" xfId="0" applyNumberFormat="1" applyFont="1" applyBorder="1" applyAlignment="1"/>
    <xf numFmtId="165" fontId="6" fillId="3" borderId="34" xfId="0" applyNumberFormat="1" applyFont="1" applyFill="1" applyBorder="1" applyAlignment="1"/>
    <xf numFmtId="165" fontId="6" fillId="3" borderId="19" xfId="0" applyNumberFormat="1" applyFont="1" applyFill="1" applyBorder="1" applyAlignment="1"/>
    <xf numFmtId="165" fontId="6" fillId="3" borderId="18" xfId="0" applyNumberFormat="1" applyFont="1" applyFill="1" applyBorder="1" applyAlignment="1"/>
    <xf numFmtId="0" fontId="5" fillId="0" borderId="2" xfId="0" applyFont="1" applyBorder="1" applyAlignment="1">
      <alignment vertical="top"/>
    </xf>
    <xf numFmtId="165" fontId="5" fillId="3" borderId="155" xfId="0" applyNumberFormat="1" applyFont="1" applyFill="1" applyBorder="1" applyAlignment="1" applyProtection="1"/>
    <xf numFmtId="165" fontId="5" fillId="0" borderId="55" xfId="0" applyNumberFormat="1" applyFont="1" applyFill="1" applyBorder="1" applyAlignment="1" applyProtection="1"/>
    <xf numFmtId="165" fontId="1" fillId="3" borderId="35" xfId="0" applyNumberFormat="1" applyFont="1" applyFill="1" applyBorder="1" applyAlignment="1">
      <alignment horizontal="left" vertical="top" wrapText="1"/>
    </xf>
    <xf numFmtId="0" fontId="0" fillId="0" borderId="0" xfId="0"/>
    <xf numFmtId="0" fontId="5" fillId="0" borderId="7" xfId="0" applyFont="1" applyBorder="1" applyAlignment="1">
      <alignment vertical="top"/>
    </xf>
    <xf numFmtId="165" fontId="6" fillId="3" borderId="4" xfId="0" applyNumberFormat="1" applyFont="1" applyFill="1" applyBorder="1" applyAlignment="1"/>
    <xf numFmtId="0" fontId="0" fillId="3" borderId="162" xfId="0" applyNumberFormat="1" applyFont="1" applyFill="1" applyBorder="1" applyAlignment="1" applyProtection="1">
      <alignment vertical="top"/>
    </xf>
    <xf numFmtId="167" fontId="6" fillId="3" borderId="61" xfId="0" applyNumberFormat="1" applyFont="1" applyFill="1" applyBorder="1" applyAlignment="1" applyProtection="1"/>
    <xf numFmtId="167" fontId="6" fillId="3" borderId="56" xfId="0" applyNumberFormat="1" applyFont="1" applyFill="1" applyBorder="1" applyAlignment="1" applyProtection="1"/>
    <xf numFmtId="167" fontId="6" fillId="3" borderId="1" xfId="0" applyNumberFormat="1" applyFont="1" applyFill="1" applyBorder="1" applyAlignment="1"/>
    <xf numFmtId="167" fontId="6" fillId="0" borderId="61" xfId="0" applyNumberFormat="1" applyFont="1" applyFill="1" applyBorder="1" applyAlignment="1" applyProtection="1"/>
    <xf numFmtId="167" fontId="6" fillId="0" borderId="56" xfId="0" applyNumberFormat="1" applyFont="1" applyFill="1" applyBorder="1" applyAlignment="1" applyProtection="1"/>
    <xf numFmtId="167" fontId="6" fillId="0" borderId="62" xfId="0" applyNumberFormat="1" applyFont="1" applyFill="1" applyBorder="1" applyAlignment="1" applyProtection="1"/>
    <xf numFmtId="167" fontId="6" fillId="3" borderId="66" xfId="0" applyNumberFormat="1" applyFont="1" applyFill="1" applyBorder="1" applyAlignment="1" applyProtection="1"/>
    <xf numFmtId="167" fontId="6" fillId="3" borderId="67" xfId="0" applyNumberFormat="1" applyFont="1" applyFill="1" applyBorder="1" applyAlignment="1" applyProtection="1"/>
    <xf numFmtId="166" fontId="6" fillId="0" borderId="42" xfId="0" applyNumberFormat="1" applyFont="1" applyFill="1" applyBorder="1" applyAlignment="1"/>
    <xf numFmtId="167" fontId="6" fillId="0" borderId="26" xfId="0" applyNumberFormat="1" applyFont="1" applyFill="1" applyBorder="1" applyAlignment="1" applyProtection="1"/>
    <xf numFmtId="167" fontId="6" fillId="3" borderId="81" xfId="0" applyNumberFormat="1" applyFont="1" applyFill="1" applyBorder="1" applyAlignment="1" applyProtection="1"/>
    <xf numFmtId="167" fontId="6" fillId="3" borderId="2" xfId="0" applyNumberFormat="1" applyFont="1" applyFill="1" applyBorder="1" applyAlignment="1"/>
    <xf numFmtId="167" fontId="6" fillId="0" borderId="5" xfId="0" applyNumberFormat="1" applyFont="1" applyFill="1" applyBorder="1" applyAlignment="1"/>
    <xf numFmtId="167" fontId="6" fillId="0" borderId="25" xfId="0" applyNumberFormat="1" applyFont="1" applyFill="1" applyBorder="1" applyAlignment="1"/>
    <xf numFmtId="0" fontId="0" fillId="0" borderId="0" xfId="0"/>
    <xf numFmtId="165" fontId="6" fillId="3" borderId="72" xfId="0" applyNumberFormat="1" applyFont="1" applyFill="1" applyBorder="1" applyAlignment="1" applyProtection="1"/>
    <xf numFmtId="165" fontId="6" fillId="3" borderId="5" xfId="0" applyNumberFormat="1" applyFont="1" applyFill="1" applyBorder="1" applyAlignment="1" applyProtection="1"/>
    <xf numFmtId="165" fontId="6" fillId="3" borderId="33" xfId="0" applyNumberFormat="1" applyFont="1" applyFill="1" applyBorder="1" applyAlignment="1" applyProtection="1"/>
    <xf numFmtId="165" fontId="6" fillId="3" borderId="103" xfId="0" applyNumberFormat="1" applyFont="1" applyFill="1" applyBorder="1" applyAlignment="1" applyProtection="1"/>
    <xf numFmtId="165" fontId="5" fillId="0" borderId="6" xfId="0" applyNumberFormat="1" applyFont="1" applyFill="1" applyBorder="1" applyAlignment="1" applyProtection="1"/>
    <xf numFmtId="165" fontId="6" fillId="0" borderId="39" xfId="0" applyNumberFormat="1" applyFont="1" applyFill="1" applyBorder="1" applyAlignment="1"/>
    <xf numFmtId="165" fontId="20" fillId="0" borderId="15" xfId="0" applyNumberFormat="1" applyFont="1" applyFill="1" applyBorder="1" applyAlignment="1"/>
    <xf numFmtId="165" fontId="20" fillId="0" borderId="18" xfId="0" applyNumberFormat="1" applyFont="1" applyFill="1" applyBorder="1" applyAlignment="1" applyProtection="1"/>
    <xf numFmtId="165" fontId="6" fillId="3" borderId="45" xfId="0" applyNumberFormat="1" applyFont="1" applyFill="1" applyBorder="1" applyAlignment="1" applyProtection="1"/>
    <xf numFmtId="165" fontId="6" fillId="0" borderId="90" xfId="0" applyNumberFormat="1" applyFont="1" applyFill="1" applyBorder="1" applyAlignment="1" applyProtection="1"/>
    <xf numFmtId="165" fontId="5" fillId="3" borderId="6" xfId="0" applyNumberFormat="1" applyFont="1" applyFill="1" applyBorder="1" applyAlignment="1">
      <alignment horizontal="right"/>
    </xf>
    <xf numFmtId="165" fontId="5" fillId="3" borderId="2" xfId="0" applyNumberFormat="1" applyFont="1" applyFill="1" applyBorder="1" applyAlignment="1">
      <alignment horizontal="right"/>
    </xf>
    <xf numFmtId="167" fontId="0" fillId="0" borderId="13" xfId="0" applyNumberFormat="1" applyFont="1" applyFill="1" applyBorder="1" applyAlignment="1" applyProtection="1"/>
    <xf numFmtId="0" fontId="0" fillId="0" borderId="0" xfId="0"/>
    <xf numFmtId="165" fontId="5" fillId="0" borderId="34" xfId="0" applyNumberFormat="1" applyFont="1" applyFill="1" applyBorder="1" applyAlignment="1"/>
    <xf numFmtId="165" fontId="5" fillId="0" borderId="2" xfId="0" applyNumberFormat="1" applyFont="1" applyFill="1" applyBorder="1" applyAlignment="1">
      <alignment horizontal="right"/>
    </xf>
    <xf numFmtId="165" fontId="5" fillId="0" borderId="1" xfId="0" applyNumberFormat="1" applyFont="1" applyFill="1" applyBorder="1" applyAlignment="1"/>
    <xf numFmtId="165" fontId="6" fillId="0" borderId="0" xfId="0" applyNumberFormat="1" applyFont="1" applyFill="1" applyBorder="1" applyAlignment="1" applyProtection="1"/>
    <xf numFmtId="0" fontId="0" fillId="0" borderId="0" xfId="0"/>
    <xf numFmtId="165" fontId="20" fillId="0" borderId="163" xfId="0" applyNumberFormat="1" applyFont="1" applyFill="1" applyBorder="1" applyAlignment="1" applyProtection="1"/>
    <xf numFmtId="165" fontId="6" fillId="0" borderId="161" xfId="12" applyNumberFormat="1" applyFont="1" applyBorder="1" applyAlignment="1">
      <alignment horizontal="right" vertical="center" wrapText="1"/>
    </xf>
    <xf numFmtId="165" fontId="6" fillId="0" borderId="42" xfId="12" applyNumberFormat="1" applyFont="1" applyBorder="1" applyAlignment="1">
      <alignment horizontal="right" vertical="center" wrapText="1"/>
    </xf>
    <xf numFmtId="165" fontId="6" fillId="0" borderId="49" xfId="12" applyNumberFormat="1" applyFont="1" applyBorder="1" applyAlignment="1">
      <alignment horizontal="right" vertical="center" wrapText="1"/>
    </xf>
    <xf numFmtId="165" fontId="5" fillId="0" borderId="6" xfId="12" applyNumberFormat="1" applyFont="1" applyBorder="1" applyAlignment="1">
      <alignment horizontal="right" vertical="center" wrapText="1"/>
    </xf>
    <xf numFmtId="167" fontId="6" fillId="0" borderId="18" xfId="0" applyNumberFormat="1" applyFont="1" applyFill="1" applyBorder="1" applyAlignment="1"/>
    <xf numFmtId="165" fontId="9" fillId="0" borderId="64" xfId="0" applyNumberFormat="1" applyFont="1" applyFill="1" applyBorder="1" applyAlignment="1" applyProtection="1"/>
    <xf numFmtId="165" fontId="6" fillId="3" borderId="162" xfId="0" applyNumberFormat="1" applyFont="1" applyFill="1" applyBorder="1" applyAlignment="1" applyProtection="1"/>
    <xf numFmtId="165" fontId="6" fillId="3" borderId="165" xfId="0" applyNumberFormat="1" applyFont="1" applyFill="1" applyBorder="1" applyAlignment="1" applyProtection="1"/>
    <xf numFmtId="165" fontId="6" fillId="3" borderId="164" xfId="0" applyNumberFormat="1" applyFont="1" applyFill="1" applyBorder="1" applyAlignment="1" applyProtection="1"/>
    <xf numFmtId="165" fontId="6" fillId="0" borderId="25" xfId="0" applyNumberFormat="1" applyFont="1" applyFill="1" applyBorder="1" applyAlignment="1"/>
    <xf numFmtId="167" fontId="6" fillId="0" borderId="26" xfId="0" applyNumberFormat="1" applyFont="1" applyFill="1" applyBorder="1" applyAlignment="1"/>
    <xf numFmtId="0" fontId="0" fillId="0" borderId="17" xfId="0" applyNumberFormat="1" applyFont="1" applyFill="1" applyBorder="1" applyAlignment="1" applyProtection="1">
      <alignment vertical="top"/>
    </xf>
    <xf numFmtId="0" fontId="6" fillId="0" borderId="5" xfId="0" applyFont="1" applyFill="1" applyBorder="1" applyAlignment="1">
      <alignment wrapText="1"/>
    </xf>
    <xf numFmtId="167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167" fontId="5" fillId="0" borderId="34" xfId="0" applyNumberFormat="1" applyFont="1" applyFill="1" applyBorder="1" applyAlignment="1"/>
    <xf numFmtId="167" fontId="5" fillId="0" borderId="32" xfId="0" applyNumberFormat="1" applyFont="1" applyFill="1" applyBorder="1" applyAlignment="1"/>
    <xf numFmtId="0" fontId="9" fillId="0" borderId="7" xfId="0" applyFont="1" applyFill="1" applyBorder="1" applyAlignment="1">
      <alignment wrapText="1"/>
    </xf>
    <xf numFmtId="0" fontId="14" fillId="0" borderId="7" xfId="0" applyFont="1" applyFill="1" applyBorder="1" applyAlignment="1">
      <alignment wrapText="1"/>
    </xf>
    <xf numFmtId="0" fontId="32" fillId="0" borderId="2" xfId="0" applyFont="1" applyFill="1" applyBorder="1" applyAlignment="1">
      <alignment wrapText="1"/>
    </xf>
    <xf numFmtId="0" fontId="8" fillId="0" borderId="0" xfId="0" applyFont="1" applyFill="1"/>
    <xf numFmtId="167" fontId="14" fillId="0" borderId="6" xfId="0" applyNumberFormat="1" applyFont="1" applyFill="1" applyBorder="1" applyAlignment="1"/>
    <xf numFmtId="0" fontId="32" fillId="0" borderId="9" xfId="0" applyFont="1" applyFill="1" applyBorder="1" applyAlignment="1">
      <alignment wrapText="1"/>
    </xf>
    <xf numFmtId="0" fontId="26" fillId="0" borderId="9" xfId="0" applyFont="1" applyFill="1" applyBorder="1" applyAlignment="1">
      <alignment wrapText="1"/>
    </xf>
    <xf numFmtId="167" fontId="5" fillId="0" borderId="6" xfId="0" applyNumberFormat="1" applyFont="1" applyFill="1" applyBorder="1" applyAlignment="1"/>
    <xf numFmtId="167" fontId="5" fillId="0" borderId="2" xfId="0" applyNumberFormat="1" applyFont="1" applyFill="1" applyBorder="1" applyAlignment="1"/>
    <xf numFmtId="167" fontId="6" fillId="0" borderId="23" xfId="0" applyNumberFormat="1" applyFont="1" applyFill="1" applyBorder="1" applyAlignment="1"/>
    <xf numFmtId="167" fontId="20" fillId="0" borderId="2" xfId="0" applyNumberFormat="1" applyFont="1" applyFill="1" applyBorder="1" applyAlignment="1">
      <alignment horizontal="right"/>
    </xf>
    <xf numFmtId="0" fontId="0" fillId="0" borderId="0" xfId="0"/>
    <xf numFmtId="165" fontId="0" fillId="0" borderId="0" xfId="0" applyNumberFormat="1" applyBorder="1"/>
    <xf numFmtId="0" fontId="0" fillId="0" borderId="0" xfId="0"/>
    <xf numFmtId="0" fontId="0" fillId="0" borderId="0" xfId="0"/>
    <xf numFmtId="0" fontId="33" fillId="0" borderId="0" xfId="0" applyFont="1" applyFill="1" applyBorder="1" applyAlignment="1">
      <alignment wrapText="1"/>
    </xf>
    <xf numFmtId="0" fontId="33" fillId="3" borderId="0" xfId="0" applyFont="1" applyFill="1" applyBorder="1"/>
    <xf numFmtId="0" fontId="9" fillId="3" borderId="7" xfId="0" applyFont="1" applyFill="1" applyBorder="1" applyAlignment="1">
      <alignment wrapText="1"/>
    </xf>
    <xf numFmtId="165" fontId="6" fillId="0" borderId="44" xfId="0" applyNumberFormat="1" applyFont="1" applyFill="1" applyBorder="1" applyAlignment="1"/>
    <xf numFmtId="2" fontId="6" fillId="0" borderId="18" xfId="0" applyNumberFormat="1" applyFont="1" applyFill="1" applyBorder="1" applyAlignment="1"/>
    <xf numFmtId="167" fontId="20" fillId="3" borderId="6" xfId="0" applyNumberFormat="1" applyFont="1" applyFill="1" applyBorder="1" applyAlignment="1"/>
    <xf numFmtId="167" fontId="20" fillId="3" borderId="4" xfId="0" applyNumberFormat="1" applyFont="1" applyFill="1" applyBorder="1" applyAlignment="1"/>
    <xf numFmtId="167" fontId="8" fillId="3" borderId="6" xfId="0" applyNumberFormat="1" applyFont="1" applyFill="1" applyBorder="1" applyAlignment="1"/>
    <xf numFmtId="167" fontId="5" fillId="3" borderId="6" xfId="0" applyNumberFormat="1" applyFont="1" applyFill="1" applyBorder="1" applyAlignment="1"/>
    <xf numFmtId="167" fontId="5" fillId="3" borderId="4" xfId="0" applyNumberFormat="1" applyFont="1" applyFill="1" applyBorder="1" applyAlignment="1"/>
    <xf numFmtId="167" fontId="14" fillId="3" borderId="6" xfId="0" applyNumberFormat="1" applyFont="1" applyFill="1" applyBorder="1" applyAlignment="1"/>
    <xf numFmtId="167" fontId="14" fillId="3" borderId="4" xfId="0" applyNumberFormat="1" applyFont="1" applyFill="1" applyBorder="1" applyAlignment="1"/>
    <xf numFmtId="165" fontId="5" fillId="3" borderId="4" xfId="0" applyNumberFormat="1" applyFont="1" applyFill="1" applyBorder="1" applyAlignment="1"/>
    <xf numFmtId="165" fontId="6" fillId="0" borderId="16" xfId="0" applyNumberFormat="1" applyFont="1" applyFill="1" applyBorder="1" applyAlignment="1"/>
    <xf numFmtId="165" fontId="0" fillId="0" borderId="16" xfId="0" applyNumberFormat="1" applyFont="1" applyFill="1" applyBorder="1" applyAlignment="1" applyProtection="1"/>
    <xf numFmtId="165" fontId="0" fillId="0" borderId="130" xfId="0" applyNumberFormat="1" applyFont="1" applyFill="1" applyBorder="1" applyAlignment="1" applyProtection="1"/>
    <xf numFmtId="165" fontId="0" fillId="0" borderId="96" xfId="0" applyNumberFormat="1" applyFont="1" applyFill="1" applyBorder="1" applyAlignment="1" applyProtection="1"/>
    <xf numFmtId="165" fontId="6" fillId="0" borderId="94" xfId="0" applyNumberFormat="1" applyFont="1" applyFill="1" applyBorder="1" applyAlignment="1" applyProtection="1"/>
    <xf numFmtId="165" fontId="20" fillId="0" borderId="36" xfId="0" applyNumberFormat="1" applyFont="1" applyFill="1" applyBorder="1" applyAlignment="1"/>
    <xf numFmtId="165" fontId="20" fillId="3" borderId="4" xfId="0" applyNumberFormat="1" applyFont="1" applyFill="1" applyBorder="1" applyAlignment="1"/>
    <xf numFmtId="165" fontId="5" fillId="3" borderId="14" xfId="0" applyNumberFormat="1" applyFont="1" applyFill="1" applyBorder="1" applyAlignment="1"/>
    <xf numFmtId="165" fontId="20" fillId="3" borderId="12" xfId="0" applyNumberFormat="1" applyFont="1" applyFill="1" applyBorder="1" applyAlignment="1"/>
    <xf numFmtId="165" fontId="6" fillId="0" borderId="130" xfId="0" applyNumberFormat="1" applyFont="1" applyFill="1" applyBorder="1" applyAlignment="1"/>
    <xf numFmtId="165" fontId="0" fillId="0" borderId="35" xfId="0" applyNumberFormat="1" applyFont="1" applyFill="1" applyBorder="1" applyAlignment="1" applyProtection="1"/>
    <xf numFmtId="165" fontId="0" fillId="0" borderId="36" xfId="0" applyNumberFormat="1" applyFont="1" applyFill="1" applyBorder="1" applyAlignment="1" applyProtection="1"/>
    <xf numFmtId="0" fontId="6" fillId="3" borderId="26" xfId="0" applyNumberFormat="1" applyFont="1" applyFill="1" applyBorder="1" applyAlignment="1" applyProtection="1"/>
    <xf numFmtId="165" fontId="0" fillId="0" borderId="33" xfId="0" applyNumberFormat="1" applyFont="1" applyFill="1" applyBorder="1" applyAlignment="1" applyProtection="1"/>
    <xf numFmtId="0" fontId="13" fillId="3" borderId="97" xfId="0" applyNumberFormat="1" applyFont="1" applyFill="1" applyBorder="1" applyAlignment="1" applyProtection="1">
      <alignment wrapText="1"/>
    </xf>
    <xf numFmtId="165" fontId="6" fillId="0" borderId="34" xfId="0" applyNumberFormat="1" applyFont="1" applyFill="1" applyBorder="1" applyAlignment="1"/>
    <xf numFmtId="165" fontId="6" fillId="0" borderId="35" xfId="0" applyNumberFormat="1" applyFont="1" applyFill="1" applyBorder="1" applyAlignment="1">
      <alignment horizontal="right"/>
    </xf>
    <xf numFmtId="165" fontId="6" fillId="0" borderId="34" xfId="0" applyNumberFormat="1" applyFont="1" applyFill="1" applyBorder="1" applyAlignment="1" applyProtection="1"/>
    <xf numFmtId="167" fontId="6" fillId="3" borderId="2" xfId="0" applyNumberFormat="1" applyFont="1" applyFill="1" applyBorder="1" applyAlignment="1" applyProtection="1"/>
    <xf numFmtId="167" fontId="6" fillId="0" borderId="2" xfId="0" applyNumberFormat="1" applyFont="1" applyFill="1" applyBorder="1" applyAlignment="1" applyProtection="1"/>
    <xf numFmtId="165" fontId="6" fillId="3" borderId="41" xfId="0" applyNumberFormat="1" applyFont="1" applyFill="1" applyBorder="1" applyAlignment="1" applyProtection="1"/>
    <xf numFmtId="165" fontId="5" fillId="3" borderId="38" xfId="0" applyNumberFormat="1" applyFont="1" applyFill="1" applyBorder="1" applyAlignment="1" applyProtection="1"/>
    <xf numFmtId="165" fontId="5" fillId="3" borderId="35" xfId="0" applyNumberFormat="1" applyFont="1" applyFill="1" applyBorder="1" applyAlignment="1" applyProtection="1"/>
    <xf numFmtId="167" fontId="6" fillId="0" borderId="29" xfId="0" applyNumberFormat="1" applyFont="1" applyFill="1" applyBorder="1" applyAlignment="1"/>
    <xf numFmtId="167" fontId="6" fillId="0" borderId="4" xfId="0" applyNumberFormat="1" applyFont="1" applyFill="1" applyBorder="1" applyAlignment="1"/>
    <xf numFmtId="164" fontId="6" fillId="0" borderId="4" xfId="0" applyNumberFormat="1" applyFont="1" applyFill="1" applyBorder="1" applyAlignment="1"/>
    <xf numFmtId="165" fontId="5" fillId="3" borderId="2" xfId="0" applyNumberFormat="1" applyFont="1" applyFill="1" applyBorder="1" applyAlignment="1"/>
    <xf numFmtId="167" fontId="6" fillId="0" borderId="30" xfId="0" applyNumberFormat="1" applyFont="1" applyFill="1" applyBorder="1" applyAlignment="1" applyProtection="1"/>
    <xf numFmtId="167" fontId="6" fillId="0" borderId="49" xfId="0" applyNumberFormat="1" applyFont="1" applyFill="1" applyBorder="1" applyAlignment="1"/>
    <xf numFmtId="167" fontId="6" fillId="0" borderId="42" xfId="0" applyNumberFormat="1" applyFont="1" applyFill="1" applyBorder="1" applyAlignment="1"/>
    <xf numFmtId="167" fontId="5" fillId="3" borderId="2" xfId="0" applyNumberFormat="1" applyFont="1" applyFill="1" applyBorder="1" applyAlignment="1"/>
    <xf numFmtId="165" fontId="6" fillId="3" borderId="9" xfId="0" applyNumberFormat="1" applyFont="1" applyFill="1" applyBorder="1" applyAlignment="1"/>
    <xf numFmtId="167" fontId="20" fillId="3" borderId="2" xfId="0" applyNumberFormat="1" applyFont="1" applyFill="1" applyBorder="1" applyAlignment="1"/>
    <xf numFmtId="167" fontId="20" fillId="3" borderId="1" xfId="0" applyNumberFormat="1" applyFont="1" applyFill="1" applyBorder="1" applyAlignment="1"/>
    <xf numFmtId="2" fontId="5" fillId="3" borderId="6" xfId="0" applyNumberFormat="1" applyFont="1" applyFill="1" applyBorder="1" applyAlignment="1"/>
    <xf numFmtId="2" fontId="20" fillId="3" borderId="1" xfId="0" applyNumberFormat="1" applyFont="1" applyFill="1" applyBorder="1" applyAlignment="1"/>
    <xf numFmtId="0" fontId="5" fillId="0" borderId="7" xfId="0" applyFont="1" applyBorder="1" applyAlignment="1">
      <alignment wrapText="1"/>
    </xf>
    <xf numFmtId="0" fontId="5" fillId="0" borderId="7" xfId="0" applyFont="1" applyBorder="1" applyAlignment="1">
      <alignment vertical="top" wrapText="1"/>
    </xf>
    <xf numFmtId="0" fontId="32" fillId="0" borderId="5" xfId="0" applyFont="1" applyFill="1" applyBorder="1" applyAlignment="1">
      <alignment wrapText="1"/>
    </xf>
    <xf numFmtId="167" fontId="6" fillId="0" borderId="1" xfId="0" applyNumberFormat="1" applyFont="1" applyFill="1" applyBorder="1" applyAlignment="1">
      <alignment horizontal="right"/>
    </xf>
    <xf numFmtId="165" fontId="5" fillId="0" borderId="5" xfId="0" applyNumberFormat="1" applyFont="1" applyFill="1" applyBorder="1" applyAlignment="1"/>
    <xf numFmtId="167" fontId="5" fillId="0" borderId="2" xfId="0" applyNumberFormat="1" applyFont="1" applyFill="1" applyBorder="1" applyAlignment="1">
      <alignment horizontal="right"/>
    </xf>
    <xf numFmtId="167" fontId="9" fillId="3" borderId="6" xfId="0" applyNumberFormat="1" applyFont="1" applyFill="1" applyBorder="1" applyAlignment="1"/>
    <xf numFmtId="167" fontId="9" fillId="3" borderId="4" xfId="0" applyNumberFormat="1" applyFont="1" applyFill="1" applyBorder="1" applyAlignment="1"/>
    <xf numFmtId="0" fontId="34" fillId="0" borderId="9" xfId="0" applyFont="1" applyFill="1" applyBorder="1" applyAlignment="1">
      <alignment wrapText="1"/>
    </xf>
    <xf numFmtId="165" fontId="6" fillId="3" borderId="33" xfId="0" applyNumberFormat="1" applyFont="1" applyFill="1" applyBorder="1" applyAlignment="1"/>
    <xf numFmtId="165" fontId="6" fillId="0" borderId="5" xfId="0" applyNumberFormat="1" applyFont="1" applyBorder="1" applyAlignment="1"/>
    <xf numFmtId="167" fontId="20" fillId="3" borderId="5" xfId="0" applyNumberFormat="1" applyFont="1" applyFill="1" applyBorder="1" applyAlignment="1"/>
    <xf numFmtId="167" fontId="5" fillId="3" borderId="5" xfId="0" applyNumberFormat="1" applyFont="1" applyFill="1" applyBorder="1" applyAlignment="1"/>
    <xf numFmtId="165" fontId="5" fillId="3" borderId="5" xfId="0" applyNumberFormat="1" applyFont="1" applyFill="1" applyBorder="1" applyAlignment="1"/>
    <xf numFmtId="165" fontId="6" fillId="0" borderId="167" xfId="0" applyNumberFormat="1" applyFont="1" applyFill="1" applyBorder="1" applyAlignment="1"/>
    <xf numFmtId="165" fontId="6" fillId="3" borderId="32" xfId="0" applyNumberFormat="1" applyFont="1" applyFill="1" applyBorder="1"/>
    <xf numFmtId="165" fontId="20" fillId="0" borderId="4" xfId="0" applyNumberFormat="1" applyFont="1" applyBorder="1"/>
    <xf numFmtId="165" fontId="20" fillId="0" borderId="4" xfId="0" applyNumberFormat="1" applyFont="1" applyFill="1" applyBorder="1"/>
    <xf numFmtId="165" fontId="6" fillId="0" borderId="4" xfId="0" applyNumberFormat="1" applyFont="1" applyFill="1" applyBorder="1"/>
    <xf numFmtId="165" fontId="6" fillId="0" borderId="32" xfId="0" applyNumberFormat="1" applyFont="1" applyFill="1" applyBorder="1"/>
    <xf numFmtId="165" fontId="5" fillId="3" borderId="34" xfId="0" applyNumberFormat="1" applyFont="1" applyFill="1" applyBorder="1"/>
    <xf numFmtId="165" fontId="5" fillId="3" borderId="36" xfId="0" applyNumberFormat="1" applyFont="1" applyFill="1" applyBorder="1"/>
    <xf numFmtId="165" fontId="5" fillId="0" borderId="1" xfId="0" applyNumberFormat="1" applyFont="1" applyFill="1" applyBorder="1"/>
    <xf numFmtId="165" fontId="5" fillId="3" borderId="38" xfId="0" applyNumberFormat="1" applyFont="1" applyFill="1" applyBorder="1"/>
    <xf numFmtId="2" fontId="5" fillId="0" borderId="1" xfId="0" applyNumberFormat="1" applyFont="1" applyFill="1" applyBorder="1"/>
    <xf numFmtId="165" fontId="6" fillId="0" borderId="18" xfId="0" applyNumberFormat="1" applyFont="1" applyFill="1" applyBorder="1"/>
    <xf numFmtId="165" fontId="6" fillId="0" borderId="20" xfId="0" applyNumberFormat="1" applyFont="1" applyFill="1" applyBorder="1"/>
    <xf numFmtId="167" fontId="6" fillId="0" borderId="35" xfId="0" applyNumberFormat="1" applyFont="1" applyFill="1" applyBorder="1" applyAlignment="1" applyProtection="1"/>
    <xf numFmtId="167" fontId="6" fillId="3" borderId="42" xfId="0" applyNumberFormat="1" applyFont="1" applyFill="1" applyBorder="1" applyAlignment="1" applyProtection="1"/>
    <xf numFmtId="167" fontId="6" fillId="0" borderId="168" xfId="0" applyNumberFormat="1" applyFont="1" applyFill="1" applyBorder="1" applyAlignment="1"/>
    <xf numFmtId="167" fontId="6" fillId="3" borderId="20" xfId="0" applyNumberFormat="1" applyFont="1" applyFill="1" applyBorder="1" applyAlignment="1" applyProtection="1"/>
    <xf numFmtId="165" fontId="6" fillId="0" borderId="33" xfId="0" applyNumberFormat="1" applyFont="1" applyFill="1" applyBorder="1" applyAlignment="1" applyProtection="1"/>
    <xf numFmtId="165" fontId="6" fillId="0" borderId="5" xfId="0" applyNumberFormat="1" applyFont="1" applyFill="1" applyBorder="1" applyAlignment="1" applyProtection="1"/>
    <xf numFmtId="165" fontId="0" fillId="0" borderId="32" xfId="0" applyNumberFormat="1" applyFont="1" applyFill="1" applyBorder="1" applyAlignment="1" applyProtection="1"/>
    <xf numFmtId="165" fontId="5" fillId="0" borderId="32" xfId="0" applyNumberFormat="1" applyFont="1" applyFill="1" applyBorder="1"/>
    <xf numFmtId="165" fontId="5" fillId="0" borderId="4" xfId="0" applyNumberFormat="1" applyFont="1" applyFill="1" applyBorder="1"/>
    <xf numFmtId="165" fontId="0" fillId="0" borderId="11" xfId="0" applyNumberFormat="1" applyFont="1" applyFill="1" applyBorder="1" applyAlignment="1" applyProtection="1"/>
    <xf numFmtId="165" fontId="0" fillId="0" borderId="47" xfId="0" applyNumberFormat="1" applyFont="1" applyFill="1" applyBorder="1" applyAlignment="1" applyProtection="1"/>
    <xf numFmtId="165" fontId="0" fillId="0" borderId="167" xfId="0" applyNumberFormat="1" applyFont="1" applyFill="1" applyBorder="1" applyAlignment="1" applyProtection="1"/>
    <xf numFmtId="165" fontId="6" fillId="3" borderId="90" xfId="0" applyNumberFormat="1" applyFont="1" applyFill="1" applyBorder="1" applyAlignment="1" applyProtection="1"/>
    <xf numFmtId="167" fontId="6" fillId="0" borderId="5" xfId="0" applyNumberFormat="1" applyFont="1" applyFill="1" applyBorder="1" applyAlignment="1">
      <alignment horizontal="right"/>
    </xf>
    <xf numFmtId="165" fontId="6" fillId="0" borderId="44" xfId="0" applyNumberFormat="1" applyFont="1" applyBorder="1" applyAlignment="1">
      <alignment horizontal="right"/>
    </xf>
    <xf numFmtId="165" fontId="20" fillId="0" borderId="18" xfId="0" applyNumberFormat="1" applyFont="1" applyFill="1" applyBorder="1" applyAlignment="1"/>
    <xf numFmtId="167" fontId="6" fillId="3" borderId="7" xfId="0" applyNumberFormat="1" applyFont="1" applyFill="1" applyBorder="1" applyAlignment="1"/>
    <xf numFmtId="164" fontId="20" fillId="0" borderId="69" xfId="0" applyNumberFormat="1" applyFont="1" applyFill="1" applyBorder="1" applyAlignment="1"/>
    <xf numFmtId="164" fontId="20" fillId="0" borderId="70" xfId="0" applyNumberFormat="1" applyFont="1" applyFill="1" applyBorder="1" applyAlignment="1"/>
    <xf numFmtId="165" fontId="20" fillId="0" borderId="70" xfId="0" applyNumberFormat="1" applyFont="1" applyFill="1" applyBorder="1" applyAlignment="1"/>
    <xf numFmtId="2" fontId="20" fillId="0" borderId="85" xfId="0" applyNumberFormat="1" applyFont="1" applyFill="1" applyBorder="1" applyAlignment="1"/>
    <xf numFmtId="165" fontId="0" fillId="0" borderId="34" xfId="0" applyNumberFormat="1" applyFont="1" applyFill="1" applyBorder="1" applyAlignment="1" applyProtection="1"/>
    <xf numFmtId="165" fontId="20" fillId="0" borderId="23" xfId="0" applyNumberFormat="1" applyFont="1" applyFill="1" applyBorder="1" applyAlignment="1"/>
    <xf numFmtId="0" fontId="0" fillId="3" borderId="31" xfId="0" applyNumberFormat="1" applyFont="1" applyFill="1" applyBorder="1" applyAlignment="1" applyProtection="1">
      <alignment vertical="top"/>
    </xf>
    <xf numFmtId="0" fontId="0" fillId="3" borderId="50" xfId="0" applyNumberFormat="1" applyFont="1" applyFill="1" applyBorder="1" applyAlignment="1" applyProtection="1">
      <alignment vertical="top"/>
    </xf>
    <xf numFmtId="0" fontId="0" fillId="0" borderId="33" xfId="0" applyNumberFormat="1" applyFont="1" applyFill="1" applyBorder="1" applyAlignment="1" applyProtection="1">
      <alignment vertical="top"/>
    </xf>
    <xf numFmtId="0" fontId="0" fillId="0" borderId="5" xfId="0" applyNumberFormat="1" applyFont="1" applyFill="1" applyBorder="1" applyAlignment="1" applyProtection="1">
      <alignment vertical="top"/>
    </xf>
    <xf numFmtId="0" fontId="0" fillId="0" borderId="52" xfId="0" applyNumberFormat="1" applyFont="1" applyFill="1" applyBorder="1" applyAlignment="1" applyProtection="1">
      <alignment vertical="top"/>
    </xf>
    <xf numFmtId="0" fontId="6" fillId="0" borderId="50" xfId="0" applyFont="1" applyFill="1" applyBorder="1" applyAlignment="1">
      <alignment wrapText="1"/>
    </xf>
    <xf numFmtId="0" fontId="0" fillId="0" borderId="0" xfId="0"/>
    <xf numFmtId="167" fontId="5" fillId="3" borderId="7" xfId="0" applyNumberFormat="1" applyFont="1" applyFill="1" applyBorder="1" applyAlignment="1"/>
    <xf numFmtId="165" fontId="20" fillId="0" borderId="0" xfId="0" applyNumberFormat="1" applyFont="1" applyFill="1" applyBorder="1" applyAlignment="1"/>
    <xf numFmtId="167" fontId="20" fillId="0" borderId="20" xfId="0" applyNumberFormat="1" applyFont="1" applyFill="1" applyBorder="1" applyAlignment="1"/>
    <xf numFmtId="167" fontId="6" fillId="0" borderId="104" xfId="0" applyNumberFormat="1" applyFont="1" applyFill="1" applyBorder="1" applyAlignment="1" applyProtection="1"/>
    <xf numFmtId="167" fontId="6" fillId="0" borderId="169" xfId="0" applyNumberFormat="1" applyFont="1" applyFill="1" applyBorder="1" applyAlignment="1" applyProtection="1"/>
    <xf numFmtId="167" fontId="6" fillId="0" borderId="101" xfId="0" applyNumberFormat="1" applyFont="1" applyFill="1" applyBorder="1" applyAlignment="1" applyProtection="1"/>
    <xf numFmtId="165" fontId="6" fillId="0" borderId="71" xfId="0" applyNumberFormat="1" applyFont="1" applyFill="1" applyBorder="1" applyAlignment="1" applyProtection="1"/>
    <xf numFmtId="165" fontId="20" fillId="0" borderId="44" xfId="0" applyNumberFormat="1" applyFont="1" applyFill="1" applyBorder="1" applyAlignment="1"/>
    <xf numFmtId="164" fontId="20" fillId="0" borderId="49" xfId="0" applyNumberFormat="1" applyFont="1" applyFill="1" applyBorder="1" applyAlignment="1"/>
    <xf numFmtId="164" fontId="20" fillId="0" borderId="42" xfId="0" applyNumberFormat="1" applyFont="1" applyFill="1" applyBorder="1" applyAlignment="1"/>
    <xf numFmtId="165" fontId="20" fillId="0" borderId="42" xfId="0" applyNumberFormat="1" applyFont="1" applyFill="1" applyBorder="1" applyAlignment="1"/>
    <xf numFmtId="2" fontId="20" fillId="0" borderId="45" xfId="0" applyNumberFormat="1" applyFont="1" applyFill="1" applyBorder="1" applyAlignment="1"/>
    <xf numFmtId="167" fontId="6" fillId="0" borderId="8" xfId="0" applyNumberFormat="1" applyFont="1" applyFill="1" applyBorder="1" applyAlignment="1"/>
    <xf numFmtId="167" fontId="5" fillId="3" borderId="1" xfId="0" applyNumberFormat="1" applyFont="1" applyFill="1" applyBorder="1" applyAlignment="1"/>
    <xf numFmtId="167" fontId="5" fillId="3" borderId="19" xfId="0" applyNumberFormat="1" applyFont="1" applyFill="1" applyBorder="1" applyAlignment="1"/>
    <xf numFmtId="167" fontId="5" fillId="3" borderId="18" xfId="0" applyNumberFormat="1" applyFont="1" applyFill="1" applyBorder="1" applyAlignment="1"/>
    <xf numFmtId="165" fontId="5" fillId="3" borderId="170" xfId="0" applyNumberFormat="1" applyFont="1" applyFill="1" applyBorder="1" applyAlignment="1"/>
    <xf numFmtId="167" fontId="5" fillId="3" borderId="71" xfId="0" applyNumberFormat="1" applyFont="1" applyFill="1" applyBorder="1" applyAlignment="1"/>
    <xf numFmtId="0" fontId="5" fillId="0" borderId="3" xfId="0" applyFont="1" applyFill="1" applyBorder="1" applyAlignment="1">
      <alignment wrapText="1"/>
    </xf>
    <xf numFmtId="0" fontId="5" fillId="3" borderId="3" xfId="0" applyNumberFormat="1" applyFont="1" applyFill="1" applyBorder="1" applyAlignment="1" applyProtection="1">
      <alignment wrapText="1"/>
    </xf>
    <xf numFmtId="0" fontId="5" fillId="0" borderId="90" xfId="0" applyFont="1" applyFill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3" xfId="0" applyFont="1" applyBorder="1" applyAlignment="1">
      <alignment vertical="top" wrapText="1"/>
    </xf>
    <xf numFmtId="167" fontId="9" fillId="0" borderId="6" xfId="0" applyNumberFormat="1" applyFont="1" applyFill="1" applyBorder="1" applyAlignment="1"/>
    <xf numFmtId="167" fontId="9" fillId="0" borderId="2" xfId="0" applyNumberFormat="1" applyFont="1" applyFill="1" applyBorder="1" applyAlignment="1">
      <alignment horizontal="right"/>
    </xf>
    <xf numFmtId="165" fontId="9" fillId="0" borderId="2" xfId="0" applyNumberFormat="1" applyFont="1" applyFill="1" applyBorder="1" applyAlignment="1"/>
    <xf numFmtId="165" fontId="9" fillId="0" borderId="5" xfId="0" applyNumberFormat="1" applyFont="1" applyFill="1" applyBorder="1" applyAlignment="1"/>
    <xf numFmtId="167" fontId="9" fillId="0" borderId="34" xfId="0" applyNumberFormat="1" applyFont="1" applyFill="1" applyBorder="1" applyAlignment="1"/>
    <xf numFmtId="167" fontId="9" fillId="0" borderId="0" xfId="0" applyNumberFormat="1" applyFont="1" applyBorder="1"/>
    <xf numFmtId="165" fontId="9" fillId="0" borderId="1" xfId="0" applyNumberFormat="1" applyFont="1" applyFill="1" applyBorder="1" applyAlignment="1"/>
    <xf numFmtId="167" fontId="9" fillId="0" borderId="2" xfId="0" applyNumberFormat="1" applyFont="1" applyFill="1" applyBorder="1" applyAlignment="1"/>
    <xf numFmtId="165" fontId="9" fillId="0" borderId="6" xfId="0" applyNumberFormat="1" applyFont="1" applyFill="1" applyBorder="1" applyAlignment="1"/>
    <xf numFmtId="165" fontId="9" fillId="3" borderId="4" xfId="0" applyNumberFormat="1" applyFont="1" applyFill="1" applyBorder="1" applyAlignment="1"/>
    <xf numFmtId="0" fontId="5" fillId="3" borderId="75" xfId="0" applyNumberFormat="1" applyFont="1" applyFill="1" applyBorder="1" applyAlignment="1" applyProtection="1"/>
    <xf numFmtId="0" fontId="5" fillId="0" borderId="31" xfId="0" applyFont="1" applyBorder="1"/>
    <xf numFmtId="167" fontId="9" fillId="0" borderId="32" xfId="0" applyNumberFormat="1" applyFont="1" applyFill="1" applyBorder="1" applyAlignment="1"/>
    <xf numFmtId="165" fontId="9" fillId="0" borderId="2" xfId="0" applyNumberFormat="1" applyFont="1" applyFill="1" applyBorder="1" applyAlignment="1">
      <alignment horizontal="right"/>
    </xf>
    <xf numFmtId="165" fontId="9" fillId="0" borderId="4" xfId="0" applyNumberFormat="1" applyFont="1" applyFill="1" applyBorder="1" applyAlignment="1"/>
    <xf numFmtId="165" fontId="9" fillId="3" borderId="6" xfId="0" applyNumberFormat="1" applyFont="1" applyFill="1" applyBorder="1" applyAlignment="1"/>
    <xf numFmtId="167" fontId="9" fillId="0" borderId="0" xfId="0" applyNumberFormat="1" applyFont="1"/>
    <xf numFmtId="167" fontId="1" fillId="0" borderId="68" xfId="0" applyNumberFormat="1" applyFont="1" applyFill="1" applyBorder="1" applyAlignment="1">
      <alignment horizontal="center" vertical="top" wrapText="1"/>
    </xf>
    <xf numFmtId="165" fontId="2" fillId="0" borderId="68" xfId="0" applyNumberFormat="1" applyFont="1" applyFill="1" applyBorder="1" applyAlignment="1">
      <alignment horizontal="center" vertical="top" wrapText="1"/>
    </xf>
    <xf numFmtId="0" fontId="0" fillId="0" borderId="0" xfId="0"/>
    <xf numFmtId="0" fontId="5" fillId="0" borderId="0" xfId="0" applyFont="1" applyBorder="1"/>
    <xf numFmtId="0" fontId="3" fillId="0" borderId="56" xfId="0" applyNumberFormat="1" applyFont="1" applyFill="1" applyBorder="1" applyAlignment="1" applyProtection="1">
      <alignment wrapText="1"/>
    </xf>
    <xf numFmtId="0" fontId="3" fillId="0" borderId="56" xfId="0" applyNumberFormat="1" applyFont="1" applyFill="1" applyBorder="1" applyAlignment="1" applyProtection="1"/>
    <xf numFmtId="0" fontId="3" fillId="5" borderId="56" xfId="0" applyNumberFormat="1" applyFont="1" applyFill="1" applyBorder="1" applyAlignment="1" applyProtection="1"/>
    <xf numFmtId="0" fontId="3" fillId="5" borderId="56" xfId="0" applyNumberFormat="1" applyFont="1" applyFill="1" applyBorder="1" applyAlignment="1" applyProtection="1">
      <alignment wrapText="1"/>
    </xf>
    <xf numFmtId="0" fontId="20" fillId="5" borderId="56" xfId="0" applyNumberFormat="1" applyFont="1" applyFill="1" applyBorder="1" applyAlignment="1" applyProtection="1"/>
    <xf numFmtId="0" fontId="3" fillId="6" borderId="56" xfId="0" applyNumberFormat="1" applyFont="1" applyFill="1" applyBorder="1" applyAlignment="1" applyProtection="1">
      <alignment horizontal="center" vertical="center"/>
    </xf>
    <xf numFmtId="0" fontId="3" fillId="4" borderId="56" xfId="0" applyNumberFormat="1" applyFont="1" applyFill="1" applyBorder="1" applyAlignment="1" applyProtection="1">
      <alignment horizontal="center" vertical="center"/>
    </xf>
    <xf numFmtId="0" fontId="3" fillId="3" borderId="58" xfId="0" applyNumberFormat="1" applyFont="1" applyFill="1" applyBorder="1" applyAlignment="1" applyProtection="1">
      <alignment horizontal="center" vertical="center" wrapText="1"/>
    </xf>
    <xf numFmtId="168" fontId="3" fillId="3" borderId="56" xfId="0" applyNumberFormat="1" applyFont="1" applyFill="1" applyBorder="1" applyAlignment="1" applyProtection="1">
      <alignment horizontal="center" vertical="center"/>
    </xf>
    <xf numFmtId="164" fontId="3" fillId="3" borderId="56" xfId="0" applyNumberFormat="1" applyFont="1" applyFill="1" applyBorder="1" applyAlignment="1" applyProtection="1">
      <alignment horizontal="center" vertical="center" wrapText="1"/>
    </xf>
    <xf numFmtId="0" fontId="3" fillId="3" borderId="56" xfId="0" applyNumberFormat="1" applyFont="1" applyFill="1" applyBorder="1" applyAlignment="1" applyProtection="1">
      <alignment horizontal="center" vertical="center"/>
    </xf>
    <xf numFmtId="2" fontId="3" fillId="3" borderId="56" xfId="0" applyNumberFormat="1" applyFont="1" applyFill="1" applyBorder="1" applyAlignment="1" applyProtection="1">
      <alignment horizontal="center" vertical="center"/>
    </xf>
    <xf numFmtId="167" fontId="3" fillId="5" borderId="56" xfId="0" applyNumberFormat="1" applyFont="1" applyFill="1" applyBorder="1" applyAlignment="1" applyProtection="1">
      <alignment horizontal="center" vertical="center"/>
    </xf>
    <xf numFmtId="164" fontId="3" fillId="3" borderId="56" xfId="0" applyNumberFormat="1" applyFont="1" applyFill="1" applyBorder="1" applyAlignment="1" applyProtection="1">
      <alignment horizontal="center" vertical="center"/>
    </xf>
    <xf numFmtId="0" fontId="3" fillId="7" borderId="56" xfId="0" applyNumberFormat="1" applyFont="1" applyFill="1" applyBorder="1" applyAlignment="1" applyProtection="1">
      <alignment horizontal="center" vertical="center"/>
    </xf>
    <xf numFmtId="0" fontId="3" fillId="3" borderId="4" xfId="2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wrapText="1"/>
    </xf>
    <xf numFmtId="167" fontId="3" fillId="5" borderId="56" xfId="0" applyNumberFormat="1" applyFont="1" applyFill="1" applyBorder="1" applyAlignment="1" applyProtection="1">
      <alignment horizontal="center" vertical="center" wrapText="1"/>
    </xf>
    <xf numFmtId="0" fontId="3" fillId="0" borderId="56" xfId="0" applyNumberFormat="1" applyFont="1" applyFill="1" applyBorder="1" applyAlignment="1" applyProtection="1">
      <alignment horizontal="center" vertical="center"/>
    </xf>
    <xf numFmtId="0" fontId="3" fillId="3" borderId="56" xfId="0" applyNumberFormat="1" applyFont="1" applyFill="1" applyBorder="1" applyAlignment="1" applyProtection="1">
      <alignment horizontal="center" vertical="center" wrapText="1"/>
    </xf>
    <xf numFmtId="169" fontId="3" fillId="3" borderId="56" xfId="0" applyNumberFormat="1" applyFont="1" applyFill="1" applyBorder="1" applyAlignment="1" applyProtection="1">
      <alignment horizontal="center" vertical="center" wrapText="1"/>
    </xf>
    <xf numFmtId="167" fontId="3" fillId="3" borderId="56" xfId="0" applyNumberFormat="1" applyFont="1" applyFill="1" applyBorder="1" applyAlignment="1" applyProtection="1">
      <alignment horizontal="center" vertical="center" wrapText="1"/>
    </xf>
    <xf numFmtId="168" fontId="3" fillId="3" borderId="56" xfId="0" applyNumberFormat="1" applyFont="1" applyFill="1" applyBorder="1" applyAlignment="1" applyProtection="1">
      <alignment horizontal="center" vertical="center" wrapText="1"/>
    </xf>
    <xf numFmtId="167" fontId="3" fillId="3" borderId="12" xfId="0" applyNumberFormat="1" applyFont="1" applyFill="1" applyBorder="1" applyAlignment="1" applyProtection="1">
      <alignment horizontal="center" vertical="center" wrapText="1"/>
    </xf>
    <xf numFmtId="0" fontId="37" fillId="3" borderId="12" xfId="0" applyFont="1" applyFill="1" applyBorder="1" applyAlignment="1">
      <alignment horizontal="center" vertical="center"/>
    </xf>
    <xf numFmtId="167" fontId="3" fillId="3" borderId="12" xfId="0" applyNumberFormat="1" applyFont="1" applyFill="1" applyBorder="1" applyAlignment="1" applyProtection="1">
      <alignment horizontal="center" vertical="center"/>
    </xf>
    <xf numFmtId="167" fontId="3" fillId="5" borderId="12" xfId="0" applyNumberFormat="1" applyFont="1" applyFill="1" applyBorder="1" applyAlignment="1" applyProtection="1">
      <alignment horizontal="center" vertical="center" wrapText="1"/>
    </xf>
    <xf numFmtId="167" fontId="3" fillId="5" borderId="12" xfId="0" applyNumberFormat="1" applyFont="1" applyFill="1" applyBorder="1" applyAlignment="1" applyProtection="1">
      <alignment horizontal="center" vertical="center"/>
    </xf>
    <xf numFmtId="0" fontId="3" fillId="5" borderId="12" xfId="0" applyNumberFormat="1" applyFont="1" applyFill="1" applyBorder="1" applyAlignment="1" applyProtection="1">
      <alignment wrapText="1"/>
    </xf>
    <xf numFmtId="0" fontId="3" fillId="4" borderId="56" xfId="0" applyNumberFormat="1" applyFont="1" applyFill="1" applyBorder="1" applyAlignment="1" applyProtection="1">
      <alignment horizontal="center" vertical="center" wrapText="1"/>
    </xf>
    <xf numFmtId="4" fontId="3" fillId="3" borderId="58" xfId="0" applyNumberFormat="1" applyFont="1" applyFill="1" applyBorder="1" applyAlignment="1" applyProtection="1">
      <alignment horizontal="center" vertical="center" wrapText="1"/>
    </xf>
    <xf numFmtId="167" fontId="3" fillId="3" borderId="56" xfId="0" applyNumberFormat="1" applyFont="1" applyFill="1" applyBorder="1" applyAlignment="1" applyProtection="1">
      <alignment horizontal="center" vertical="center"/>
    </xf>
    <xf numFmtId="2" fontId="3" fillId="3" borderId="56" xfId="0" applyNumberFormat="1" applyFont="1" applyFill="1" applyBorder="1" applyAlignment="1" applyProtection="1">
      <alignment horizontal="center" vertical="center" wrapText="1"/>
    </xf>
    <xf numFmtId="165" fontId="3" fillId="3" borderId="56" xfId="0" applyNumberFormat="1" applyFont="1" applyFill="1" applyBorder="1" applyAlignment="1" applyProtection="1">
      <alignment horizontal="center" vertical="center" wrapText="1"/>
    </xf>
    <xf numFmtId="0" fontId="37" fillId="0" borderId="56" xfId="0" applyNumberFormat="1" applyFont="1" applyFill="1" applyBorder="1" applyAlignment="1" applyProtection="1">
      <alignment horizontal="center" vertical="center"/>
    </xf>
    <xf numFmtId="167" fontId="35" fillId="5" borderId="56" xfId="0" applyNumberFormat="1" applyFont="1" applyFill="1" applyBorder="1" applyAlignment="1" applyProtection="1">
      <alignment horizontal="center" vertical="center" wrapText="1"/>
    </xf>
    <xf numFmtId="4" fontId="3" fillId="3" borderId="91" xfId="0" applyNumberFormat="1" applyFont="1" applyFill="1" applyBorder="1" applyAlignment="1" applyProtection="1">
      <alignment horizontal="center" vertical="center" wrapText="1"/>
    </xf>
    <xf numFmtId="167" fontId="3" fillId="3" borderId="59" xfId="0" applyNumberFormat="1" applyFont="1" applyFill="1" applyBorder="1" applyAlignment="1" applyProtection="1">
      <alignment vertical="center"/>
    </xf>
    <xf numFmtId="167" fontId="3" fillId="5" borderId="59" xfId="0" applyNumberFormat="1" applyFont="1" applyFill="1" applyBorder="1" applyAlignment="1" applyProtection="1">
      <alignment vertical="center"/>
    </xf>
    <xf numFmtId="167" fontId="3" fillId="5" borderId="59" xfId="0" applyNumberFormat="1" applyFont="1" applyFill="1" applyBorder="1" applyAlignment="1" applyProtection="1">
      <alignment horizontal="center" vertical="center"/>
    </xf>
    <xf numFmtId="44" fontId="3" fillId="3" borderId="58" xfId="0" applyNumberFormat="1" applyFont="1" applyFill="1" applyBorder="1" applyAlignment="1" applyProtection="1">
      <alignment horizontal="center" vertical="center" wrapText="1"/>
    </xf>
    <xf numFmtId="0" fontId="3" fillId="3" borderId="56" xfId="0" applyNumberFormat="1" applyFont="1" applyFill="1" applyBorder="1" applyAlignment="1" applyProtection="1">
      <alignment vertical="center"/>
    </xf>
    <xf numFmtId="167" fontId="3" fillId="5" borderId="56" xfId="0" applyNumberFormat="1" applyFont="1" applyFill="1" applyBorder="1" applyAlignment="1" applyProtection="1">
      <alignment vertical="center"/>
    </xf>
    <xf numFmtId="167" fontId="3" fillId="3" borderId="56" xfId="0" applyNumberFormat="1" applyFont="1" applyFill="1" applyBorder="1" applyAlignment="1" applyProtection="1">
      <alignment vertical="center"/>
    </xf>
    <xf numFmtId="2" fontId="3" fillId="3" borderId="56" xfId="0" applyNumberFormat="1" applyFont="1" applyFill="1" applyBorder="1" applyAlignment="1" applyProtection="1">
      <alignment vertical="center"/>
    </xf>
    <xf numFmtId="0" fontId="1" fillId="3" borderId="56" xfId="0" applyNumberFormat="1" applyFont="1" applyFill="1" applyBorder="1" applyAlignment="1" applyProtection="1">
      <alignment wrapText="1"/>
    </xf>
    <xf numFmtId="0" fontId="3" fillId="5" borderId="56" xfId="0" applyNumberFormat="1" applyFont="1" applyFill="1" applyBorder="1" applyAlignment="1" applyProtection="1">
      <alignment vertical="top" wrapText="1"/>
    </xf>
    <xf numFmtId="0" fontId="3" fillId="3" borderId="59" xfId="0" applyNumberFormat="1" applyFont="1" applyFill="1" applyBorder="1" applyAlignment="1" applyProtection="1">
      <alignment horizontal="center" vertical="center" wrapText="1"/>
    </xf>
    <xf numFmtId="168" fontId="3" fillId="3" borderId="59" xfId="0" applyNumberFormat="1" applyFont="1" applyFill="1" applyBorder="1" applyAlignment="1" applyProtection="1">
      <alignment horizontal="center" vertical="center"/>
    </xf>
    <xf numFmtId="167" fontId="3" fillId="3" borderId="59" xfId="0" applyNumberFormat="1" applyFont="1" applyFill="1" applyBorder="1" applyAlignment="1" applyProtection="1">
      <alignment horizontal="center" vertical="center" wrapText="1"/>
    </xf>
    <xf numFmtId="167" fontId="3" fillId="3" borderId="59" xfId="0" applyNumberFormat="1" applyFont="1" applyFill="1" applyBorder="1" applyAlignment="1" applyProtection="1">
      <alignment horizontal="center" vertical="center"/>
    </xf>
    <xf numFmtId="167" fontId="3" fillId="5" borderId="59" xfId="0" applyNumberFormat="1" applyFont="1" applyFill="1" applyBorder="1" applyAlignment="1" applyProtection="1">
      <alignment horizontal="center" vertical="center" wrapText="1"/>
    </xf>
    <xf numFmtId="0" fontId="3" fillId="5" borderId="59" xfId="0" applyNumberFormat="1" applyFont="1" applyFill="1" applyBorder="1" applyAlignment="1" applyProtection="1"/>
    <xf numFmtId="0" fontId="3" fillId="4" borderId="57" xfId="0" applyNumberFormat="1" applyFont="1" applyFill="1" applyBorder="1" applyAlignment="1" applyProtection="1">
      <alignment horizontal="center" vertical="center"/>
    </xf>
    <xf numFmtId="0" fontId="3" fillId="3" borderId="2" xfId="0" applyNumberFormat="1" applyFont="1" applyFill="1" applyBorder="1" applyAlignment="1" applyProtection="1">
      <alignment horizontal="center" vertical="center" wrapText="1"/>
    </xf>
    <xf numFmtId="167" fontId="3" fillId="3" borderId="2" xfId="0" applyNumberFormat="1" applyFont="1" applyFill="1" applyBorder="1" applyAlignment="1" applyProtection="1">
      <alignment horizontal="center" vertical="center" wrapText="1"/>
    </xf>
    <xf numFmtId="167" fontId="3" fillId="3" borderId="2" xfId="0" applyNumberFormat="1" applyFont="1" applyFill="1" applyBorder="1" applyAlignment="1" applyProtection="1">
      <alignment horizontal="center" vertical="center"/>
    </xf>
    <xf numFmtId="167" fontId="3" fillId="5" borderId="2" xfId="0" applyNumberFormat="1" applyFont="1" applyFill="1" applyBorder="1" applyAlignment="1" applyProtection="1">
      <alignment horizontal="center" vertical="center" wrapText="1"/>
    </xf>
    <xf numFmtId="167" fontId="3" fillId="5" borderId="2" xfId="0" applyNumberFormat="1" applyFont="1" applyFill="1" applyBorder="1" applyAlignment="1" applyProtection="1">
      <alignment horizontal="center" vertical="center"/>
    </xf>
    <xf numFmtId="0" fontId="3" fillId="5" borderId="2" xfId="0" applyNumberFormat="1" applyFont="1" applyFill="1" applyBorder="1" applyAlignment="1" applyProtection="1">
      <alignment wrapText="1"/>
    </xf>
    <xf numFmtId="0" fontId="3" fillId="4" borderId="79" xfId="0" applyNumberFormat="1" applyFont="1" applyFill="1" applyBorder="1" applyAlignment="1" applyProtection="1">
      <alignment horizontal="center" vertical="center"/>
    </xf>
    <xf numFmtId="0" fontId="3" fillId="3" borderId="12" xfId="0" applyNumberFormat="1" applyFont="1" applyFill="1" applyBorder="1" applyAlignment="1" applyProtection="1">
      <alignment horizontal="center" vertical="center" wrapText="1"/>
    </xf>
    <xf numFmtId="0" fontId="3" fillId="6" borderId="57" xfId="0" applyNumberFormat="1" applyFont="1" applyFill="1" applyBorder="1" applyAlignment="1" applyProtection="1">
      <alignment horizontal="center" vertical="center"/>
    </xf>
    <xf numFmtId="0" fontId="3" fillId="4" borderId="0" xfId="0" applyNumberFormat="1" applyFont="1" applyFill="1" applyBorder="1" applyAlignment="1" applyProtection="1">
      <alignment horizontal="center" vertical="center"/>
    </xf>
    <xf numFmtId="2" fontId="38" fillId="3" borderId="2" xfId="2" applyNumberFormat="1" applyFont="1" applyFill="1" applyBorder="1" applyAlignment="1">
      <alignment horizontal="center" vertical="center" wrapText="1"/>
    </xf>
    <xf numFmtId="167" fontId="38" fillId="3" borderId="2" xfId="2" applyNumberFormat="1" applyFont="1" applyFill="1" applyBorder="1" applyAlignment="1">
      <alignment horizontal="center" vertical="center"/>
    </xf>
    <xf numFmtId="0" fontId="3" fillId="4" borderId="2" xfId="0" applyNumberFormat="1" applyFont="1" applyFill="1" applyBorder="1" applyAlignment="1" applyProtection="1">
      <alignment horizontal="center" vertical="center"/>
    </xf>
    <xf numFmtId="167" fontId="38" fillId="3" borderId="2" xfId="0" applyNumberFormat="1" applyFont="1" applyFill="1" applyBorder="1" applyAlignment="1" applyProtection="1">
      <alignment horizontal="center" vertical="center"/>
    </xf>
    <xf numFmtId="167" fontId="38" fillId="3" borderId="2" xfId="0" applyNumberFormat="1" applyFont="1" applyFill="1" applyBorder="1" applyAlignment="1" applyProtection="1">
      <alignment horizontal="center" vertical="center" wrapText="1"/>
    </xf>
    <xf numFmtId="167" fontId="38" fillId="3" borderId="2" xfId="0" applyNumberFormat="1" applyFont="1" applyFill="1" applyBorder="1" applyAlignment="1">
      <alignment horizontal="center" vertical="center"/>
    </xf>
    <xf numFmtId="0" fontId="35" fillId="0" borderId="171" xfId="0" applyNumberFormat="1" applyFont="1" applyFill="1" applyBorder="1" applyAlignment="1" applyProtection="1">
      <alignment horizontal="center"/>
    </xf>
    <xf numFmtId="0" fontId="35" fillId="0" borderId="60" xfId="0" applyNumberFormat="1" applyFont="1" applyFill="1" applyBorder="1" applyAlignment="1" applyProtection="1">
      <alignment horizontal="center"/>
    </xf>
    <xf numFmtId="0" fontId="35" fillId="0" borderId="73" xfId="0" applyNumberFormat="1" applyFont="1" applyFill="1" applyBorder="1" applyAlignment="1" applyProtection="1">
      <alignment horizontal="center"/>
    </xf>
    <xf numFmtId="167" fontId="35" fillId="5" borderId="55" xfId="0" applyNumberFormat="1" applyFont="1" applyFill="1" applyBorder="1" applyAlignment="1" applyProtection="1">
      <alignment horizontal="center" vertical="center"/>
    </xf>
    <xf numFmtId="0" fontId="20" fillId="5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10" fillId="0" borderId="0" xfId="12" applyFont="1" applyBorder="1" applyAlignment="1">
      <alignment horizontal="right"/>
    </xf>
    <xf numFmtId="2" fontId="10" fillId="0" borderId="0" xfId="12" applyNumberFormat="1" applyFont="1" applyBorder="1"/>
    <xf numFmtId="167" fontId="0" fillId="0" borderId="0" xfId="0" applyNumberFormat="1" applyFill="1" applyAlignment="1">
      <alignment wrapText="1"/>
    </xf>
    <xf numFmtId="0" fontId="27" fillId="0" borderId="89" xfId="0" applyFont="1" applyFill="1" applyBorder="1" applyAlignment="1">
      <alignment vertical="center"/>
    </xf>
    <xf numFmtId="0" fontId="6" fillId="0" borderId="0" xfId="0" applyFont="1" applyFill="1"/>
    <xf numFmtId="0" fontId="1" fillId="0" borderId="21" xfId="0" applyFont="1" applyFill="1" applyBorder="1" applyAlignment="1">
      <alignment horizontal="right" vertical="top" wrapText="1"/>
    </xf>
    <xf numFmtId="0" fontId="1" fillId="0" borderId="21" xfId="0" applyFont="1" applyFill="1" applyBorder="1" applyAlignment="1">
      <alignment wrapText="1"/>
    </xf>
    <xf numFmtId="0" fontId="2" fillId="0" borderId="71" xfId="0" applyFont="1" applyFill="1" applyBorder="1" applyAlignment="1">
      <alignment wrapText="1"/>
    </xf>
    <xf numFmtId="167" fontId="2" fillId="0" borderId="28" xfId="0" applyNumberFormat="1" applyFont="1" applyFill="1" applyBorder="1" applyAlignment="1">
      <alignment horizontal="right" vertical="center" wrapText="1"/>
    </xf>
    <xf numFmtId="167" fontId="18" fillId="0" borderId="46" xfId="0" applyNumberFormat="1" applyFont="1" applyFill="1" applyBorder="1" applyAlignment="1">
      <alignment horizontal="right" vertical="top" wrapText="1"/>
    </xf>
    <xf numFmtId="168" fontId="1" fillId="0" borderId="28" xfId="0" applyNumberFormat="1" applyFont="1" applyFill="1" applyBorder="1" applyAlignment="1">
      <alignment horizontal="right"/>
    </xf>
    <xf numFmtId="168" fontId="1" fillId="0" borderId="68" xfId="0" applyNumberFormat="1" applyFont="1" applyFill="1" applyBorder="1" applyAlignment="1">
      <alignment horizontal="right" vertical="top" wrapText="1"/>
    </xf>
    <xf numFmtId="168" fontId="27" fillId="0" borderId="71" xfId="0" applyNumberFormat="1" applyFont="1" applyFill="1" applyBorder="1" applyAlignment="1">
      <alignment horizontal="right" vertical="center"/>
    </xf>
    <xf numFmtId="168" fontId="27" fillId="3" borderId="71" xfId="0" applyNumberFormat="1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167" fontId="6" fillId="0" borderId="14" xfId="0" applyNumberFormat="1" applyFont="1" applyFill="1" applyBorder="1" applyAlignment="1"/>
    <xf numFmtId="167" fontId="6" fillId="0" borderId="15" xfId="0" applyNumberFormat="1" applyFont="1" applyFill="1" applyBorder="1" applyAlignment="1"/>
    <xf numFmtId="0" fontId="6" fillId="0" borderId="37" xfId="0" applyNumberFormat="1" applyFont="1" applyFill="1" applyBorder="1" applyAlignment="1" applyProtection="1">
      <alignment wrapText="1"/>
    </xf>
    <xf numFmtId="167" fontId="6" fillId="0" borderId="2" xfId="0" applyNumberFormat="1" applyFont="1" applyBorder="1" applyAlignment="1"/>
    <xf numFmtId="167" fontId="6" fillId="0" borderId="70" xfId="0" applyNumberFormat="1" applyFont="1" applyFill="1" applyBorder="1" applyAlignment="1" applyProtection="1"/>
    <xf numFmtId="0" fontId="0" fillId="0" borderId="0" xfId="0"/>
    <xf numFmtId="168" fontId="6" fillId="0" borderId="5" xfId="0" applyNumberFormat="1" applyFont="1" applyFill="1" applyBorder="1" applyAlignment="1"/>
    <xf numFmtId="168" fontId="6" fillId="0" borderId="32" xfId="0" applyNumberFormat="1" applyFont="1" applyFill="1" applyBorder="1" applyAlignment="1"/>
    <xf numFmtId="167" fontId="6" fillId="0" borderId="86" xfId="0" applyNumberFormat="1" applyFont="1" applyFill="1" applyBorder="1" applyAlignment="1" applyProtection="1"/>
    <xf numFmtId="167" fontId="6" fillId="0" borderId="55" xfId="0" applyNumberFormat="1" applyFont="1" applyFill="1" applyBorder="1" applyAlignment="1" applyProtection="1"/>
    <xf numFmtId="167" fontId="6" fillId="3" borderId="86" xfId="0" applyNumberFormat="1" applyFont="1" applyFill="1" applyBorder="1" applyAlignment="1" applyProtection="1"/>
    <xf numFmtId="0" fontId="1" fillId="0" borderId="98" xfId="0" applyFont="1" applyBorder="1" applyAlignment="1">
      <alignment wrapText="1"/>
    </xf>
    <xf numFmtId="0" fontId="0" fillId="0" borderId="0" xfId="0"/>
    <xf numFmtId="168" fontId="6" fillId="0" borderId="166" xfId="0" applyNumberFormat="1" applyFont="1" applyFill="1" applyBorder="1" applyAlignment="1" applyProtection="1"/>
    <xf numFmtId="167" fontId="6" fillId="0" borderId="32" xfId="0" applyNumberFormat="1" applyFont="1" applyFill="1" applyBorder="1" applyAlignment="1"/>
    <xf numFmtId="167" fontId="6" fillId="0" borderId="102" xfId="0" applyNumberFormat="1" applyFont="1" applyFill="1" applyBorder="1" applyAlignment="1" applyProtection="1"/>
    <xf numFmtId="166" fontId="6" fillId="0" borderId="24" xfId="0" applyNumberFormat="1" applyFont="1" applyFill="1" applyBorder="1" applyAlignment="1" applyProtection="1"/>
    <xf numFmtId="167" fontId="6" fillId="0" borderId="45" xfId="0" applyNumberFormat="1" applyFont="1" applyFill="1" applyBorder="1" applyAlignment="1"/>
    <xf numFmtId="167" fontId="6" fillId="0" borderId="21" xfId="0" applyNumberFormat="1" applyFont="1" applyFill="1" applyBorder="1" applyAlignment="1" applyProtection="1"/>
    <xf numFmtId="167" fontId="0" fillId="3" borderId="0" xfId="0" applyNumberFormat="1" applyFont="1" applyFill="1" applyBorder="1" applyAlignment="1" applyProtection="1"/>
    <xf numFmtId="166" fontId="0" fillId="0" borderId="0" xfId="0" applyNumberFormat="1" applyFont="1" applyFill="1" applyBorder="1" applyAlignment="1" applyProtection="1"/>
    <xf numFmtId="166" fontId="6" fillId="3" borderId="22" xfId="0" applyNumberFormat="1" applyFont="1" applyFill="1" applyBorder="1" applyAlignment="1"/>
    <xf numFmtId="167" fontId="6" fillId="3" borderId="29" xfId="0" applyNumberFormat="1" applyFont="1" applyFill="1" applyBorder="1" applyAlignment="1"/>
    <xf numFmtId="0" fontId="1" fillId="0" borderId="94" xfId="0" applyFont="1" applyBorder="1" applyAlignment="1">
      <alignment horizontal="left" vertical="center" wrapText="1"/>
    </xf>
    <xf numFmtId="167" fontId="2" fillId="0" borderId="5" xfId="0" applyNumberFormat="1" applyFont="1" applyBorder="1" applyAlignment="1">
      <alignment horizontal="center" vertical="center"/>
    </xf>
    <xf numFmtId="167" fontId="1" fillId="0" borderId="94" xfId="0" applyNumberFormat="1" applyFont="1" applyBorder="1" applyAlignment="1">
      <alignment horizontal="left" vertical="top" wrapText="1"/>
    </xf>
    <xf numFmtId="167" fontId="1" fillId="0" borderId="95" xfId="0" applyNumberFormat="1" applyFont="1" applyBorder="1" applyAlignment="1">
      <alignment horizontal="left" vertical="top" wrapText="1"/>
    </xf>
    <xf numFmtId="167" fontId="1" fillId="0" borderId="172" xfId="0" applyNumberFormat="1" applyFont="1" applyBorder="1" applyAlignment="1">
      <alignment horizontal="right" vertical="top" wrapText="1"/>
    </xf>
    <xf numFmtId="167" fontId="2" fillId="0" borderId="25" xfId="0" applyNumberFormat="1" applyFont="1" applyBorder="1" applyAlignment="1">
      <alignment horizontal="center"/>
    </xf>
    <xf numFmtId="167" fontId="2" fillId="0" borderId="22" xfId="0" applyNumberFormat="1" applyFont="1" applyBorder="1"/>
    <xf numFmtId="167" fontId="2" fillId="0" borderId="25" xfId="0" applyNumberFormat="1" applyFont="1" applyBorder="1"/>
    <xf numFmtId="167" fontId="2" fillId="0" borderId="23" xfId="0" applyNumberFormat="1" applyFont="1" applyBorder="1"/>
    <xf numFmtId="167" fontId="3" fillId="5" borderId="2" xfId="2" applyNumberFormat="1" applyFont="1" applyFill="1" applyBorder="1" applyAlignment="1">
      <alignment horizontal="center" vertical="center" wrapText="1"/>
    </xf>
    <xf numFmtId="167" fontId="3" fillId="5" borderId="2" xfId="13" applyNumberFormat="1" applyFont="1" applyFill="1" applyBorder="1" applyAlignment="1">
      <alignment horizontal="center" vertical="center"/>
    </xf>
    <xf numFmtId="168" fontId="3" fillId="3" borderId="2" xfId="13" applyNumberFormat="1" applyFont="1" applyFill="1" applyBorder="1" applyAlignment="1">
      <alignment horizontal="center" vertical="center"/>
    </xf>
    <xf numFmtId="0" fontId="3" fillId="3" borderId="2" xfId="2" applyFont="1" applyFill="1" applyBorder="1" applyAlignment="1">
      <alignment horizontal="center" vertical="center"/>
    </xf>
    <xf numFmtId="167" fontId="38" fillId="5" borderId="56" xfId="0" applyNumberFormat="1" applyFont="1" applyFill="1" applyBorder="1" applyAlignment="1" applyProtection="1">
      <alignment horizontal="center" vertical="center" wrapText="1"/>
    </xf>
    <xf numFmtId="167" fontId="38" fillId="5" borderId="56" xfId="0" applyNumberFormat="1" applyFont="1" applyFill="1" applyBorder="1" applyAlignment="1" applyProtection="1">
      <alignment horizontal="center" vertical="center"/>
    </xf>
    <xf numFmtId="167" fontId="38" fillId="3" borderId="12" xfId="0" applyNumberFormat="1" applyFont="1" applyFill="1" applyBorder="1" applyAlignment="1" applyProtection="1">
      <alignment horizontal="center" vertical="center"/>
    </xf>
    <xf numFmtId="167" fontId="38" fillId="3" borderId="2" xfId="2" applyNumberFormat="1" applyFont="1" applyFill="1" applyBorder="1" applyAlignment="1">
      <alignment horizontal="center" vertical="center" wrapText="1"/>
    </xf>
    <xf numFmtId="167" fontId="3" fillId="5" borderId="56" xfId="4" applyNumberFormat="1" applyFont="1" applyFill="1" applyBorder="1" applyAlignment="1" applyProtection="1">
      <alignment horizontal="center" vertical="center" wrapText="1"/>
    </xf>
    <xf numFmtId="167" fontId="3" fillId="5" borderId="56" xfId="4" applyNumberFormat="1" applyFont="1" applyFill="1" applyBorder="1" applyAlignment="1" applyProtection="1">
      <alignment horizontal="center" vertical="center"/>
    </xf>
    <xf numFmtId="2" fontId="5" fillId="0" borderId="6" xfId="0" applyNumberFormat="1" applyFont="1" applyFill="1" applyBorder="1" applyAlignment="1"/>
    <xf numFmtId="167" fontId="6" fillId="0" borderId="35" xfId="0" applyNumberFormat="1" applyFont="1" applyFill="1" applyBorder="1" applyAlignment="1"/>
    <xf numFmtId="167" fontId="6" fillId="0" borderId="33" xfId="0" applyNumberFormat="1" applyFont="1" applyFill="1" applyBorder="1" applyAlignment="1"/>
    <xf numFmtId="0" fontId="1" fillId="0" borderId="12" xfId="0" applyFont="1" applyFill="1" applyBorder="1"/>
    <xf numFmtId="2" fontId="1" fillId="0" borderId="68" xfId="0" applyNumberFormat="1" applyFont="1" applyFill="1" applyBorder="1" applyAlignment="1">
      <alignment horizontal="center" vertical="top" wrapText="1"/>
    </xf>
    <xf numFmtId="0" fontId="20" fillId="0" borderId="0" xfId="0" applyFont="1" applyFill="1"/>
    <xf numFmtId="167" fontId="20" fillId="0" borderId="0" xfId="0" applyNumberFormat="1" applyFont="1" applyFill="1"/>
    <xf numFmtId="0" fontId="27" fillId="0" borderId="28" xfId="0" applyFont="1" applyFill="1" applyBorder="1" applyAlignment="1">
      <alignment horizontal="right" vertical="center"/>
    </xf>
    <xf numFmtId="0" fontId="1" fillId="0" borderId="68" xfId="0" applyFont="1" applyFill="1" applyBorder="1" applyAlignment="1">
      <alignment wrapText="1"/>
    </xf>
    <xf numFmtId="167" fontId="1" fillId="0" borderId="22" xfId="12" applyNumberFormat="1" applyFont="1" applyFill="1" applyBorder="1"/>
    <xf numFmtId="0" fontId="20" fillId="0" borderId="0" xfId="0" applyFont="1" applyFill="1" applyAlignment="1">
      <alignment horizontal="right"/>
    </xf>
    <xf numFmtId="167" fontId="6" fillId="3" borderId="34" xfId="0" applyNumberFormat="1" applyFont="1" applyFill="1" applyBorder="1" applyAlignment="1"/>
    <xf numFmtId="0" fontId="0" fillId="0" borderId="0" xfId="0"/>
    <xf numFmtId="0" fontId="3" fillId="0" borderId="55" xfId="0" applyNumberFormat="1" applyFont="1" applyFill="1" applyBorder="1" applyAlignment="1" applyProtection="1"/>
    <xf numFmtId="0" fontId="0" fillId="0" borderId="0" xfId="0" applyBorder="1" applyAlignment="1"/>
    <xf numFmtId="0" fontId="22" fillId="0" borderId="0" xfId="0" applyFont="1" applyBorder="1" applyAlignment="1"/>
    <xf numFmtId="0" fontId="3" fillId="0" borderId="0" xfId="0" applyFont="1" applyFill="1" applyBorder="1" applyAlignment="1">
      <alignment vertical="top" wrapText="1"/>
    </xf>
    <xf numFmtId="0" fontId="3" fillId="0" borderId="28" xfId="0" applyFont="1" applyFill="1" applyBorder="1" applyAlignment="1">
      <alignment vertical="top" wrapText="1"/>
    </xf>
    <xf numFmtId="0" fontId="41" fillId="0" borderId="6" xfId="0" applyFont="1" applyBorder="1"/>
    <xf numFmtId="0" fontId="41" fillId="0" borderId="6" xfId="4" applyFont="1" applyBorder="1" applyAlignment="1">
      <alignment vertical="center"/>
    </xf>
    <xf numFmtId="0" fontId="41" fillId="0" borderId="9" xfId="0" applyFont="1" applyFill="1" applyBorder="1" applyAlignment="1">
      <alignment vertical="center" wrapText="1"/>
    </xf>
    <xf numFmtId="0" fontId="41" fillId="0" borderId="7" xfId="0" applyFont="1" applyFill="1" applyBorder="1" applyAlignment="1">
      <alignment vertical="center"/>
    </xf>
    <xf numFmtId="165" fontId="41" fillId="0" borderId="5" xfId="4" applyNumberFormat="1" applyFont="1" applyFill="1" applyBorder="1" applyAlignment="1">
      <alignment vertical="center"/>
    </xf>
    <xf numFmtId="165" fontId="41" fillId="0" borderId="1" xfId="4" applyNumberFormat="1" applyFont="1" applyFill="1" applyBorder="1" applyAlignment="1">
      <alignment vertical="center"/>
    </xf>
    <xf numFmtId="0" fontId="40" fillId="0" borderId="2" xfId="0" applyFont="1" applyFill="1" applyBorder="1" applyAlignment="1">
      <alignment vertical="center" wrapText="1"/>
    </xf>
    <xf numFmtId="0" fontId="41" fillId="0" borderId="2" xfId="0" applyFont="1" applyBorder="1" applyAlignment="1">
      <alignment vertical="center" wrapText="1"/>
    </xf>
    <xf numFmtId="167" fontId="41" fillId="0" borderId="5" xfId="4" applyNumberFormat="1" applyFont="1" applyFill="1" applyBorder="1" applyAlignment="1">
      <alignment vertical="center"/>
    </xf>
    <xf numFmtId="165" fontId="41" fillId="3" borderId="1" xfId="4" applyNumberFormat="1" applyFont="1" applyFill="1" applyBorder="1" applyAlignment="1">
      <alignment vertical="center"/>
    </xf>
    <xf numFmtId="0" fontId="41" fillId="0" borderId="4" xfId="4" applyFont="1" applyFill="1" applyBorder="1" applyAlignment="1">
      <alignment vertical="center"/>
    </xf>
    <xf numFmtId="0" fontId="41" fillId="3" borderId="1" xfId="4" applyFont="1" applyFill="1" applyBorder="1" applyAlignment="1">
      <alignment vertical="center"/>
    </xf>
    <xf numFmtId="0" fontId="41" fillId="0" borderId="2" xfId="4" applyFont="1" applyFill="1" applyBorder="1" applyAlignment="1">
      <alignment vertical="center"/>
    </xf>
    <xf numFmtId="167" fontId="41" fillId="0" borderId="33" xfId="4" applyNumberFormat="1" applyFont="1" applyFill="1" applyBorder="1" applyAlignment="1">
      <alignment vertical="center"/>
    </xf>
    <xf numFmtId="165" fontId="41" fillId="0" borderId="36" xfId="4" applyNumberFormat="1" applyFont="1" applyFill="1" applyBorder="1" applyAlignment="1">
      <alignment vertical="center"/>
    </xf>
    <xf numFmtId="0" fontId="41" fillId="0" borderId="1" xfId="4" applyFont="1" applyFill="1" applyBorder="1" applyAlignment="1">
      <alignment vertical="center"/>
    </xf>
    <xf numFmtId="167" fontId="41" fillId="3" borderId="4" xfId="0" applyNumberFormat="1" applyFont="1" applyFill="1" applyBorder="1" applyAlignment="1">
      <alignment vertical="center"/>
    </xf>
    <xf numFmtId="167" fontId="41" fillId="3" borderId="5" xfId="4" applyNumberFormat="1" applyFont="1" applyFill="1" applyBorder="1" applyAlignment="1">
      <alignment vertical="center"/>
    </xf>
    <xf numFmtId="0" fontId="41" fillId="0" borderId="2" xfId="4" applyFont="1" applyFill="1" applyBorder="1" applyAlignment="1">
      <alignment horizontal="left" vertical="center"/>
    </xf>
    <xf numFmtId="0" fontId="41" fillId="0" borderId="7" xfId="4" applyFont="1" applyBorder="1" applyAlignment="1">
      <alignment vertical="center"/>
    </xf>
    <xf numFmtId="0" fontId="41" fillId="0" borderId="2" xfId="0" applyFont="1" applyFill="1" applyBorder="1" applyAlignment="1">
      <alignment vertical="center" wrapText="1"/>
    </xf>
    <xf numFmtId="167" fontId="41" fillId="3" borderId="5" xfId="0" applyNumberFormat="1" applyFont="1" applyFill="1" applyBorder="1" applyAlignment="1">
      <alignment vertical="center"/>
    </xf>
    <xf numFmtId="0" fontId="41" fillId="0" borderId="52" xfId="4" applyFont="1" applyBorder="1" applyAlignment="1">
      <alignment vertical="center"/>
    </xf>
    <xf numFmtId="167" fontId="41" fillId="3" borderId="2" xfId="0" applyNumberFormat="1" applyFont="1" applyFill="1" applyBorder="1" applyAlignment="1">
      <alignment vertical="center"/>
    </xf>
    <xf numFmtId="165" fontId="41" fillId="0" borderId="15" xfId="4" applyNumberFormat="1" applyFont="1" applyFill="1" applyBorder="1" applyAlignment="1">
      <alignment vertical="center"/>
    </xf>
    <xf numFmtId="0" fontId="41" fillId="0" borderId="7" xfId="0" applyFont="1" applyBorder="1" applyAlignment="1">
      <alignment vertical="center"/>
    </xf>
    <xf numFmtId="0" fontId="40" fillId="3" borderId="2" xfId="0" applyFont="1" applyFill="1" applyBorder="1" applyAlignment="1">
      <alignment vertical="center"/>
    </xf>
    <xf numFmtId="165" fontId="41" fillId="0" borderId="1" xfId="0" applyNumberFormat="1" applyFont="1" applyFill="1" applyBorder="1" applyAlignment="1">
      <alignment vertical="center"/>
    </xf>
    <xf numFmtId="0" fontId="41" fillId="0" borderId="6" xfId="0" applyFont="1" applyBorder="1" applyAlignment="1">
      <alignment vertical="center"/>
    </xf>
    <xf numFmtId="0" fontId="41" fillId="0" borderId="2" xfId="0" applyFont="1" applyFill="1" applyBorder="1" applyAlignment="1">
      <alignment vertical="center"/>
    </xf>
    <xf numFmtId="0" fontId="41" fillId="0" borderId="12" xfId="0" applyFont="1" applyFill="1" applyBorder="1" applyAlignment="1">
      <alignment vertical="center" wrapText="1"/>
    </xf>
    <xf numFmtId="0" fontId="41" fillId="0" borderId="0" xfId="0" applyFont="1" applyFill="1" applyBorder="1" applyAlignment="1">
      <alignment vertical="center"/>
    </xf>
    <xf numFmtId="0" fontId="41" fillId="0" borderId="52" xfId="0" applyFont="1" applyBorder="1" applyAlignment="1">
      <alignment vertical="center"/>
    </xf>
    <xf numFmtId="0" fontId="41" fillId="0" borderId="11" xfId="0" applyFont="1" applyBorder="1" applyAlignment="1">
      <alignment vertical="center" wrapText="1"/>
    </xf>
    <xf numFmtId="165" fontId="41" fillId="0" borderId="12" xfId="0" applyNumberFormat="1" applyFont="1" applyFill="1" applyBorder="1" applyAlignment="1">
      <alignment vertical="center"/>
    </xf>
    <xf numFmtId="0" fontId="41" fillId="0" borderId="15" xfId="0" applyFont="1" applyFill="1" applyBorder="1" applyAlignment="1">
      <alignment vertical="center"/>
    </xf>
    <xf numFmtId="165" fontId="41" fillId="0" borderId="2" xfId="0" applyNumberFormat="1" applyFont="1" applyFill="1" applyBorder="1" applyAlignment="1">
      <alignment vertical="center"/>
    </xf>
    <xf numFmtId="0" fontId="41" fillId="0" borderId="1" xfId="0" applyFont="1" applyFill="1" applyBorder="1" applyAlignment="1">
      <alignment vertical="center"/>
    </xf>
    <xf numFmtId="0" fontId="41" fillId="0" borderId="98" xfId="0" applyFont="1" applyBorder="1" applyAlignment="1">
      <alignment vertical="center"/>
    </xf>
    <xf numFmtId="0" fontId="41" fillId="0" borderId="21" xfId="0" applyFont="1" applyFill="1" applyBorder="1" applyAlignment="1">
      <alignment vertical="center" wrapText="1"/>
    </xf>
    <xf numFmtId="0" fontId="41" fillId="0" borderId="69" xfId="0" applyFont="1" applyBorder="1" applyAlignment="1">
      <alignment vertical="center"/>
    </xf>
    <xf numFmtId="0" fontId="41" fillId="0" borderId="70" xfId="0" applyFont="1" applyFill="1" applyBorder="1" applyAlignment="1">
      <alignment vertical="center" wrapText="1"/>
    </xf>
    <xf numFmtId="0" fontId="41" fillId="0" borderId="70" xfId="0" applyFont="1" applyBorder="1" applyAlignment="1">
      <alignment vertical="center"/>
    </xf>
    <xf numFmtId="167" fontId="41" fillId="0" borderId="70" xfId="0" applyNumberFormat="1" applyFont="1" applyBorder="1" applyAlignment="1">
      <alignment vertical="center"/>
    </xf>
    <xf numFmtId="167" fontId="41" fillId="0" borderId="85" xfId="0" applyNumberFormat="1" applyFont="1" applyBorder="1" applyAlignment="1">
      <alignment vertical="center"/>
    </xf>
    <xf numFmtId="0" fontId="22" fillId="0" borderId="0" xfId="0" applyFont="1"/>
    <xf numFmtId="0" fontId="20" fillId="0" borderId="0" xfId="0" applyFont="1" applyAlignment="1"/>
    <xf numFmtId="167" fontId="3" fillId="5" borderId="2" xfId="2" applyNumberFormat="1" applyFont="1" applyFill="1" applyBorder="1" applyAlignment="1">
      <alignment horizontal="center" vertical="center"/>
    </xf>
    <xf numFmtId="0" fontId="3" fillId="5" borderId="0" xfId="0" applyFont="1" applyFill="1" applyAlignment="1">
      <alignment vertical="center"/>
    </xf>
    <xf numFmtId="0" fontId="41" fillId="0" borderId="30" xfId="12" applyFont="1" applyBorder="1" applyAlignment="1">
      <alignment wrapText="1"/>
    </xf>
    <xf numFmtId="2" fontId="41" fillId="0" borderId="23" xfId="12" applyNumberFormat="1" applyFont="1" applyBorder="1"/>
    <xf numFmtId="0" fontId="41" fillId="0" borderId="34" xfId="0" applyFont="1" applyBorder="1"/>
    <xf numFmtId="2" fontId="41" fillId="0" borderId="35" xfId="12" applyNumberFormat="1" applyFont="1" applyBorder="1"/>
    <xf numFmtId="0" fontId="41" fillId="0" borderId="4" xfId="12" applyFont="1" applyBorder="1" applyAlignment="1">
      <alignment horizontal="right" wrapText="1"/>
    </xf>
    <xf numFmtId="1" fontId="41" fillId="0" borderId="2" xfId="12" applyNumberFormat="1" applyFont="1" applyBorder="1" applyAlignment="1">
      <alignment horizontal="center"/>
    </xf>
    <xf numFmtId="2" fontId="41" fillId="0" borderId="2" xfId="12" applyNumberFormat="1" applyFont="1" applyBorder="1"/>
    <xf numFmtId="2" fontId="41" fillId="0" borderId="1" xfId="12" applyNumberFormat="1" applyFont="1" applyBorder="1"/>
    <xf numFmtId="2" fontId="41" fillId="0" borderId="2" xfId="12" applyNumberFormat="1" applyFont="1" applyBorder="1" applyAlignment="1">
      <alignment horizontal="center"/>
    </xf>
    <xf numFmtId="0" fontId="41" fillId="0" borderId="4" xfId="12" applyFont="1" applyFill="1" applyBorder="1" applyAlignment="1">
      <alignment wrapText="1"/>
    </xf>
    <xf numFmtId="2" fontId="41" fillId="0" borderId="2" xfId="0" applyNumberFormat="1" applyFont="1" applyBorder="1" applyAlignment="1">
      <alignment horizontal="center"/>
    </xf>
    <xf numFmtId="0" fontId="41" fillId="0" borderId="29" xfId="0" applyFont="1" applyBorder="1"/>
    <xf numFmtId="2" fontId="41" fillId="0" borderId="22" xfId="0" applyNumberFormat="1" applyFont="1" applyBorder="1" applyAlignment="1">
      <alignment horizontal="center"/>
    </xf>
    <xf numFmtId="2" fontId="42" fillId="0" borderId="23" xfId="12" applyNumberFormat="1" applyFont="1" applyBorder="1"/>
    <xf numFmtId="0" fontId="42" fillId="0" borderId="30" xfId="12" applyFont="1" applyBorder="1" applyAlignment="1">
      <alignment wrapText="1"/>
    </xf>
    <xf numFmtId="0" fontId="41" fillId="0" borderId="32" xfId="12" applyFont="1" applyBorder="1" applyAlignment="1">
      <alignment horizontal="left" wrapText="1"/>
    </xf>
    <xf numFmtId="2" fontId="41" fillId="0" borderId="35" xfId="0" applyNumberFormat="1" applyFont="1" applyBorder="1"/>
    <xf numFmtId="2" fontId="41" fillId="0" borderId="36" xfId="12" applyNumberFormat="1" applyFont="1" applyBorder="1"/>
    <xf numFmtId="0" fontId="41" fillId="0" borderId="19" xfId="0" applyFont="1" applyBorder="1"/>
    <xf numFmtId="0" fontId="41" fillId="0" borderId="47" xfId="12" applyFont="1" applyBorder="1" applyAlignment="1">
      <alignment horizontal="left" wrapText="1"/>
    </xf>
    <xf numFmtId="2" fontId="41" fillId="0" borderId="18" xfId="0" applyNumberFormat="1" applyFont="1" applyBorder="1"/>
    <xf numFmtId="2" fontId="41" fillId="0" borderId="18" xfId="12" applyNumberFormat="1" applyFont="1" applyBorder="1"/>
    <xf numFmtId="2" fontId="41" fillId="0" borderId="20" xfId="12" applyNumberFormat="1" applyFont="1" applyBorder="1"/>
    <xf numFmtId="0" fontId="42" fillId="0" borderId="29" xfId="0" applyFont="1" applyBorder="1" applyAlignment="1">
      <alignment wrapText="1"/>
    </xf>
    <xf numFmtId="2" fontId="42" fillId="0" borderId="22" xfId="12" applyNumberFormat="1" applyFont="1" applyBorder="1" applyAlignment="1">
      <alignment wrapText="1"/>
    </xf>
    <xf numFmtId="2" fontId="42" fillId="0" borderId="22" xfId="12" applyNumberFormat="1" applyFont="1" applyBorder="1" applyAlignment="1">
      <alignment horizontal="center" wrapText="1"/>
    </xf>
    <xf numFmtId="0" fontId="41" fillId="0" borderId="32" xfId="12" applyFont="1" applyBorder="1" applyAlignment="1">
      <alignment wrapText="1"/>
    </xf>
    <xf numFmtId="0" fontId="41" fillId="0" borderId="4" xfId="12" applyFont="1" applyBorder="1" applyAlignment="1"/>
    <xf numFmtId="0" fontId="41" fillId="0" borderId="9" xfId="12" applyFont="1" applyBorder="1"/>
    <xf numFmtId="0" fontId="41" fillId="0" borderId="51" xfId="12" applyFont="1" applyBorder="1"/>
    <xf numFmtId="0" fontId="41" fillId="0" borderId="37" xfId="12" applyFont="1" applyBorder="1" applyAlignment="1">
      <alignment wrapText="1"/>
    </xf>
    <xf numFmtId="0" fontId="41" fillId="0" borderId="30" xfId="12" applyFont="1" applyFill="1" applyBorder="1" applyAlignment="1">
      <alignment horizontal="right" wrapText="1"/>
    </xf>
    <xf numFmtId="2" fontId="41" fillId="0" borderId="22" xfId="12" applyNumberFormat="1" applyFont="1" applyBorder="1"/>
    <xf numFmtId="2" fontId="41" fillId="0" borderId="22" xfId="0" applyNumberFormat="1" applyFont="1" applyBorder="1"/>
    <xf numFmtId="0" fontId="2" fillId="0" borderId="0" xfId="0" applyFont="1" applyAlignment="1"/>
    <xf numFmtId="0" fontId="1" fillId="0" borderId="106" xfId="0" applyFont="1" applyFill="1" applyBorder="1" applyAlignment="1">
      <alignment vertical="top" wrapText="1"/>
    </xf>
    <xf numFmtId="0" fontId="5" fillId="0" borderId="48" xfId="0" applyFont="1" applyFill="1" applyBorder="1" applyAlignment="1"/>
    <xf numFmtId="0" fontId="20" fillId="0" borderId="68" xfId="0" applyFont="1" applyFill="1" applyBorder="1" applyAlignment="1"/>
    <xf numFmtId="0" fontId="1" fillId="0" borderId="40" xfId="0" applyFont="1" applyFill="1" applyBorder="1" applyAlignment="1">
      <alignment vertical="top" wrapText="1"/>
    </xf>
    <xf numFmtId="0" fontId="20" fillId="0" borderId="89" xfId="0" applyFont="1" applyFill="1" applyBorder="1" applyAlignment="1"/>
    <xf numFmtId="0" fontId="20" fillId="0" borderId="90" xfId="0" applyFont="1" applyFill="1" applyBorder="1" applyAlignme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30" xfId="0" applyFont="1" applyBorder="1" applyAlignment="1">
      <alignment wrapText="1"/>
    </xf>
    <xf numFmtId="0" fontId="1" fillId="0" borderId="98" xfId="0" applyFont="1" applyBorder="1" applyAlignment="1">
      <alignment wrapText="1"/>
    </xf>
    <xf numFmtId="0" fontId="1" fillId="0" borderId="69" xfId="0" applyFont="1" applyBorder="1" applyAlignment="1">
      <alignment wrapText="1"/>
    </xf>
    <xf numFmtId="0" fontId="1" fillId="0" borderId="16" xfId="0" applyFont="1" applyBorder="1" applyAlignment="1">
      <alignment horizontal="center" vertical="center"/>
    </xf>
    <xf numFmtId="0" fontId="1" fillId="0" borderId="94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70" xfId="0" applyFont="1" applyBorder="1" applyAlignment="1">
      <alignment vertic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5" fillId="0" borderId="107" xfId="12" applyFont="1" applyBorder="1" applyAlignment="1">
      <alignment horizontal="center" vertical="center" wrapText="1"/>
    </xf>
    <xf numFmtId="0" fontId="5" fillId="0" borderId="152" xfId="12" applyFont="1" applyBorder="1" applyAlignment="1">
      <alignment horizontal="center" vertical="center" wrapText="1"/>
    </xf>
    <xf numFmtId="0" fontId="5" fillId="0" borderId="113" xfId="12" applyFont="1" applyBorder="1" applyAlignment="1">
      <alignment horizontal="center" vertical="center" wrapText="1"/>
    </xf>
    <xf numFmtId="0" fontId="5" fillId="0" borderId="114" xfId="12" applyFont="1" applyBorder="1" applyAlignment="1">
      <alignment horizontal="center" vertical="center" wrapText="1"/>
    </xf>
    <xf numFmtId="0" fontId="5" fillId="0" borderId="111" xfId="12" applyFont="1" applyBorder="1" applyAlignment="1">
      <alignment horizontal="center" vertical="center" wrapText="1"/>
    </xf>
    <xf numFmtId="0" fontId="5" fillId="0" borderId="112" xfId="12" applyFont="1" applyBorder="1" applyAlignment="1">
      <alignment horizontal="center" vertical="center" wrapText="1"/>
    </xf>
    <xf numFmtId="0" fontId="5" fillId="0" borderId="115" xfId="12" applyFont="1" applyBorder="1" applyAlignment="1">
      <alignment horizontal="center" vertical="center" wrapText="1"/>
    </xf>
    <xf numFmtId="0" fontId="6" fillId="0" borderId="158" xfId="12" applyFont="1" applyBorder="1" applyAlignment="1">
      <alignment horizontal="center" vertical="center" wrapText="1"/>
    </xf>
    <xf numFmtId="0" fontId="6" fillId="0" borderId="159" xfId="12" applyFont="1" applyBorder="1" applyAlignment="1">
      <alignment horizontal="center" vertical="center" wrapText="1"/>
    </xf>
    <xf numFmtId="0" fontId="6" fillId="0" borderId="160" xfId="12" applyFont="1" applyBorder="1" applyAlignment="1">
      <alignment horizontal="center" vertical="center" wrapText="1"/>
    </xf>
    <xf numFmtId="0" fontId="6" fillId="0" borderId="109" xfId="12" applyFont="1" applyBorder="1" applyAlignment="1">
      <alignment horizontal="center" vertical="center" wrapText="1"/>
    </xf>
    <xf numFmtId="0" fontId="6" fillId="0" borderId="110" xfId="12" applyFont="1" applyBorder="1" applyAlignment="1">
      <alignment horizontal="center" vertical="center" wrapText="1"/>
    </xf>
    <xf numFmtId="0" fontId="6" fillId="0" borderId="149" xfId="12" applyFont="1" applyBorder="1" applyAlignment="1">
      <alignment horizontal="center" vertical="center" wrapText="1"/>
    </xf>
    <xf numFmtId="0" fontId="5" fillId="0" borderId="106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 wrapText="1"/>
    </xf>
    <xf numFmtId="0" fontId="5" fillId="0" borderId="97" xfId="12" applyFont="1" applyBorder="1" applyAlignment="1">
      <alignment horizontal="center" vertical="center" wrapText="1"/>
    </xf>
    <xf numFmtId="0" fontId="5" fillId="0" borderId="46" xfId="12" applyFont="1" applyBorder="1" applyAlignment="1">
      <alignment horizontal="center" vertical="center" wrapText="1"/>
    </xf>
    <xf numFmtId="0" fontId="5" fillId="0" borderId="71" xfId="12" applyFont="1" applyBorder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108" xfId="12" applyFont="1" applyBorder="1" applyAlignment="1">
      <alignment horizontal="center" vertical="center" wrapText="1"/>
    </xf>
    <xf numFmtId="0" fontId="5" fillId="0" borderId="151" xfId="12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123" xfId="12" applyFont="1" applyBorder="1" applyAlignment="1">
      <alignment horizontal="center" vertical="center" wrapText="1"/>
    </xf>
    <xf numFmtId="0" fontId="6" fillId="0" borderId="125" xfId="12" applyFont="1" applyBorder="1" applyAlignment="1">
      <alignment horizontal="center" vertical="center" wrapText="1"/>
    </xf>
    <xf numFmtId="0" fontId="6" fillId="0" borderId="126" xfId="12" applyFont="1" applyBorder="1" applyAlignment="1">
      <alignment horizontal="center" vertical="center" wrapText="1"/>
    </xf>
    <xf numFmtId="0" fontId="6" fillId="0" borderId="127" xfId="12" applyFont="1" applyBorder="1" applyAlignment="1">
      <alignment horizontal="center" vertical="center" wrapText="1"/>
    </xf>
    <xf numFmtId="0" fontId="5" fillId="0" borderId="121" xfId="12" applyFont="1" applyBorder="1" applyAlignment="1">
      <alignment horizontal="center" vertical="center" wrapText="1"/>
    </xf>
    <xf numFmtId="0" fontId="5" fillId="0" borderId="122" xfId="12" applyFont="1" applyBorder="1" applyAlignment="1">
      <alignment horizontal="center" vertical="center" wrapText="1"/>
    </xf>
    <xf numFmtId="0" fontId="5" fillId="0" borderId="124" xfId="12" applyFont="1" applyBorder="1" applyAlignment="1">
      <alignment horizontal="center" vertical="center" wrapText="1"/>
    </xf>
    <xf numFmtId="0" fontId="0" fillId="0" borderId="40" xfId="0" applyBorder="1" applyAlignment="1"/>
    <xf numFmtId="0" fontId="0" fillId="0" borderId="89" xfId="0" applyBorder="1" applyAlignment="1"/>
    <xf numFmtId="0" fontId="5" fillId="0" borderId="116" xfId="12" applyFont="1" applyBorder="1" applyAlignment="1">
      <alignment horizontal="center" vertical="center" wrapText="1"/>
    </xf>
    <xf numFmtId="0" fontId="5" fillId="0" borderId="117" xfId="12" applyFont="1" applyBorder="1" applyAlignment="1">
      <alignment horizontal="center" vertical="center" wrapText="1"/>
    </xf>
    <xf numFmtId="0" fontId="5" fillId="0" borderId="118" xfId="12" applyFont="1" applyBorder="1" applyAlignment="1">
      <alignment horizontal="center" vertical="center" wrapText="1"/>
    </xf>
    <xf numFmtId="0" fontId="6" fillId="0" borderId="119" xfId="12" applyFont="1" applyBorder="1" applyAlignment="1">
      <alignment horizontal="center" vertical="center" wrapText="1"/>
    </xf>
    <xf numFmtId="0" fontId="6" fillId="0" borderId="114" xfId="12" applyFont="1" applyBorder="1" applyAlignment="1">
      <alignment horizontal="center" vertical="center" wrapText="1"/>
    </xf>
    <xf numFmtId="0" fontId="6" fillId="0" borderId="120" xfId="12" applyFont="1" applyBorder="1" applyAlignment="1">
      <alignment horizontal="center" vertical="center" wrapText="1"/>
    </xf>
    <xf numFmtId="0" fontId="6" fillId="3" borderId="139" xfId="0" applyNumberFormat="1" applyFont="1" applyFill="1" applyBorder="1" applyAlignment="1" applyProtection="1">
      <alignment horizontal="center" vertical="center" wrapText="1"/>
    </xf>
    <xf numFmtId="0" fontId="6" fillId="3" borderId="140" xfId="0" applyNumberFormat="1" applyFont="1" applyFill="1" applyBorder="1" applyAlignment="1" applyProtection="1">
      <alignment horizontal="center" vertical="center" wrapText="1"/>
    </xf>
    <xf numFmtId="167" fontId="5" fillId="3" borderId="135" xfId="0" applyNumberFormat="1" applyFont="1" applyFill="1" applyBorder="1" applyAlignment="1" applyProtection="1">
      <alignment horizontal="center" vertical="center" wrapText="1"/>
    </xf>
    <xf numFmtId="167" fontId="5" fillId="3" borderId="136" xfId="0" applyNumberFormat="1" applyFont="1" applyFill="1" applyBorder="1" applyAlignment="1" applyProtection="1">
      <alignment horizontal="center" vertical="center" wrapText="1"/>
    </xf>
    <xf numFmtId="167" fontId="5" fillId="3" borderId="143" xfId="0" applyNumberFormat="1" applyFont="1" applyFill="1" applyBorder="1" applyAlignment="1" applyProtection="1">
      <alignment horizontal="center" vertical="center" wrapText="1"/>
    </xf>
    <xf numFmtId="167" fontId="5" fillId="3" borderId="144" xfId="0" applyNumberFormat="1" applyFont="1" applyFill="1" applyBorder="1" applyAlignment="1" applyProtection="1">
      <alignment horizontal="center" vertical="center" wrapText="1"/>
    </xf>
    <xf numFmtId="167" fontId="5" fillId="3" borderId="132" xfId="0" applyNumberFormat="1" applyFont="1" applyFill="1" applyBorder="1" applyAlignment="1" applyProtection="1">
      <alignment horizontal="center" vertical="center" wrapText="1"/>
    </xf>
    <xf numFmtId="167" fontId="5" fillId="3" borderId="133" xfId="0" applyNumberFormat="1" applyFont="1" applyFill="1" applyBorder="1" applyAlignment="1" applyProtection="1">
      <alignment horizontal="center" vertical="center" wrapText="1"/>
    </xf>
    <xf numFmtId="167" fontId="5" fillId="3" borderId="137" xfId="0" applyNumberFormat="1" applyFont="1" applyFill="1" applyBorder="1" applyAlignment="1" applyProtection="1">
      <alignment horizontal="center" vertical="center" wrapText="1"/>
    </xf>
    <xf numFmtId="167" fontId="5" fillId="3" borderId="138" xfId="0" applyNumberFormat="1" applyFont="1" applyFill="1" applyBorder="1" applyAlignment="1" applyProtection="1">
      <alignment horizontal="center" vertical="center" wrapText="1"/>
    </xf>
    <xf numFmtId="0" fontId="5" fillId="3" borderId="132" xfId="0" applyNumberFormat="1" applyFont="1" applyFill="1" applyBorder="1" applyAlignment="1" applyProtection="1">
      <alignment horizontal="center" vertical="center" wrapText="1"/>
    </xf>
    <xf numFmtId="0" fontId="5" fillId="3" borderId="133" xfId="0" applyNumberFormat="1" applyFont="1" applyFill="1" applyBorder="1" applyAlignment="1" applyProtection="1">
      <alignment horizontal="center" vertical="center" wrapText="1"/>
    </xf>
    <xf numFmtId="0" fontId="5" fillId="3" borderId="134" xfId="0" applyNumberFormat="1" applyFont="1" applyFill="1" applyBorder="1" applyAlignment="1" applyProtection="1">
      <alignment horizontal="center" vertical="center" wrapText="1"/>
    </xf>
    <xf numFmtId="0" fontId="5" fillId="3" borderId="135" xfId="0" applyNumberFormat="1" applyFont="1" applyFill="1" applyBorder="1" applyAlignment="1" applyProtection="1">
      <alignment horizontal="center" vertical="center" wrapText="1"/>
    </xf>
    <xf numFmtId="0" fontId="5" fillId="3" borderId="136" xfId="0" applyNumberFormat="1" applyFont="1" applyFill="1" applyBorder="1" applyAlignment="1" applyProtection="1">
      <alignment horizontal="center" vertical="center" wrapText="1"/>
    </xf>
    <xf numFmtId="0" fontId="5" fillId="3" borderId="137" xfId="0" applyNumberFormat="1" applyFont="1" applyFill="1" applyBorder="1" applyAlignment="1" applyProtection="1">
      <alignment horizontal="center" vertical="center" wrapText="1"/>
    </xf>
    <xf numFmtId="0" fontId="5" fillId="3" borderId="138" xfId="0" applyNumberFormat="1" applyFont="1" applyFill="1" applyBorder="1" applyAlignment="1" applyProtection="1">
      <alignment horizontal="center" vertical="center" wrapText="1"/>
    </xf>
    <xf numFmtId="0" fontId="0" fillId="3" borderId="106" xfId="0" applyNumberFormat="1" applyFont="1" applyFill="1" applyBorder="1" applyAlignment="1" applyProtection="1">
      <alignment wrapText="1"/>
    </xf>
    <xf numFmtId="0" fontId="0" fillId="3" borderId="48" xfId="0" applyNumberFormat="1" applyFont="1" applyFill="1" applyBorder="1" applyAlignment="1" applyProtection="1">
      <alignment wrapText="1"/>
    </xf>
    <xf numFmtId="0" fontId="0" fillId="3" borderId="68" xfId="0" applyNumberFormat="1" applyFont="1" applyFill="1" applyBorder="1" applyAlignment="1" applyProtection="1">
      <alignment wrapText="1"/>
    </xf>
    <xf numFmtId="0" fontId="5" fillId="3" borderId="128" xfId="0" applyNumberFormat="1" applyFont="1" applyFill="1" applyBorder="1" applyAlignment="1" applyProtection="1">
      <alignment horizontal="center" vertical="center" wrapText="1"/>
    </xf>
    <xf numFmtId="0" fontId="5" fillId="3" borderId="129" xfId="0" applyNumberFormat="1" applyFont="1" applyFill="1" applyBorder="1" applyAlignment="1" applyProtection="1">
      <alignment horizontal="center" vertical="center" wrapText="1"/>
    </xf>
    <xf numFmtId="167" fontId="6" fillId="3" borderId="141" xfId="0" applyNumberFormat="1" applyFont="1" applyFill="1" applyBorder="1" applyAlignment="1" applyProtection="1">
      <alignment horizontal="center" vertical="center" wrapText="1"/>
    </xf>
    <xf numFmtId="167" fontId="6" fillId="3" borderId="142" xfId="0" applyNumberFormat="1" applyFont="1" applyFill="1" applyBorder="1" applyAlignment="1" applyProtection="1">
      <alignment horizontal="center" vertical="center" wrapText="1"/>
    </xf>
    <xf numFmtId="167" fontId="5" fillId="3" borderId="134" xfId="0" applyNumberFormat="1" applyFont="1" applyFill="1" applyBorder="1" applyAlignment="1" applyProtection="1">
      <alignment horizontal="center" vertical="center" wrapText="1"/>
    </xf>
    <xf numFmtId="167" fontId="6" fillId="3" borderId="139" xfId="0" applyNumberFormat="1" applyFont="1" applyFill="1" applyBorder="1" applyAlignment="1" applyProtection="1">
      <alignment horizontal="center" vertical="center" wrapText="1"/>
    </xf>
    <xf numFmtId="167" fontId="6" fillId="3" borderId="140" xfId="0" applyNumberFormat="1" applyFont="1" applyFill="1" applyBorder="1" applyAlignment="1" applyProtection="1">
      <alignment horizontal="center" vertical="center" wrapText="1"/>
    </xf>
    <xf numFmtId="0" fontId="41" fillId="0" borderId="130" xfId="4" applyFont="1" applyBorder="1" applyAlignment="1">
      <alignment horizontal="center" vertical="center"/>
    </xf>
    <xf numFmtId="0" fontId="41" fillId="0" borderId="69" xfId="4" applyFont="1" applyBorder="1" applyAlignment="1">
      <alignment horizontal="center" vertical="center"/>
    </xf>
    <xf numFmtId="0" fontId="42" fillId="0" borderId="16" xfId="4" applyFont="1" applyBorder="1" applyAlignment="1">
      <alignment horizontal="center" vertical="center"/>
    </xf>
    <xf numFmtId="0" fontId="42" fillId="0" borderId="70" xfId="4" applyFont="1" applyBorder="1" applyAlignment="1">
      <alignment horizontal="center" vertical="center"/>
    </xf>
    <xf numFmtId="0" fontId="42" fillId="0" borderId="96" xfId="4" applyFont="1" applyBorder="1" applyAlignment="1">
      <alignment horizontal="center" vertical="center"/>
    </xf>
    <xf numFmtId="0" fontId="42" fillId="0" borderId="85" xfId="4" applyFont="1" applyBorder="1" applyAlignment="1">
      <alignment horizontal="center" vertical="center"/>
    </xf>
    <xf numFmtId="0" fontId="6" fillId="5" borderId="59" xfId="0" applyNumberFormat="1" applyFont="1" applyFill="1" applyBorder="1" applyAlignment="1" applyProtection="1">
      <alignment horizontal="center"/>
    </xf>
    <xf numFmtId="0" fontId="6" fillId="5" borderId="55" xfId="0" applyNumberFormat="1" applyFont="1" applyFill="1" applyBorder="1" applyAlignment="1" applyProtection="1">
      <alignment horizontal="center"/>
    </xf>
    <xf numFmtId="0" fontId="3" fillId="0" borderId="59" xfId="0" applyNumberFormat="1" applyFont="1" applyFill="1" applyBorder="1" applyAlignment="1" applyProtection="1">
      <alignment wrapText="1"/>
    </xf>
    <xf numFmtId="0" fontId="3" fillId="0" borderId="55" xfId="0" applyNumberFormat="1" applyFont="1" applyFill="1" applyBorder="1" applyAlignment="1" applyProtection="1">
      <alignment wrapText="1"/>
    </xf>
    <xf numFmtId="0" fontId="3" fillId="0" borderId="59" xfId="0" applyNumberFormat="1" applyFont="1" applyFill="1" applyBorder="1" applyAlignment="1" applyProtection="1"/>
    <xf numFmtId="0" fontId="3" fillId="0" borderId="55" xfId="0" applyNumberFormat="1" applyFont="1" applyFill="1" applyBorder="1" applyAlignment="1" applyProtection="1"/>
    <xf numFmtId="0" fontId="3" fillId="0" borderId="59" xfId="0" applyNumberFormat="1" applyFont="1" applyFill="1" applyBorder="1" applyAlignment="1" applyProtection="1">
      <alignment horizontal="center" wrapText="1"/>
    </xf>
    <xf numFmtId="0" fontId="3" fillId="0" borderId="55" xfId="0" applyNumberFormat="1" applyFont="1" applyFill="1" applyBorder="1" applyAlignment="1" applyProtection="1">
      <alignment horizontal="center" wrapText="1"/>
    </xf>
    <xf numFmtId="0" fontId="3" fillId="5" borderId="57" xfId="0" applyNumberFormat="1" applyFont="1" applyFill="1" applyBorder="1" applyAlignment="1" applyProtection="1">
      <alignment horizontal="center"/>
    </xf>
    <xf numFmtId="0" fontId="3" fillId="5" borderId="100" xfId="0" applyNumberFormat="1" applyFont="1" applyFill="1" applyBorder="1" applyAlignment="1" applyProtection="1">
      <alignment horizontal="center"/>
    </xf>
    <xf numFmtId="0" fontId="3" fillId="5" borderId="58" xfId="0" applyNumberFormat="1" applyFont="1" applyFill="1" applyBorder="1" applyAlignment="1" applyProtection="1">
      <alignment horizontal="center"/>
    </xf>
    <xf numFmtId="0" fontId="35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20" fillId="0" borderId="0" xfId="0" applyFont="1" applyBorder="1" applyAlignment="1"/>
    <xf numFmtId="0" fontId="39" fillId="0" borderId="59" xfId="0" applyNumberFormat="1" applyFont="1" applyFill="1" applyBorder="1" applyAlignment="1" applyProtection="1">
      <alignment wrapText="1"/>
    </xf>
    <xf numFmtId="0" fontId="39" fillId="0" borderId="99" xfId="0" applyNumberFormat="1" applyFont="1" applyFill="1" applyBorder="1" applyAlignment="1" applyProtection="1">
      <alignment wrapText="1"/>
    </xf>
    <xf numFmtId="0" fontId="39" fillId="0" borderId="55" xfId="0" applyNumberFormat="1" applyFont="1" applyFill="1" applyBorder="1" applyAlignment="1" applyProtection="1">
      <alignment wrapText="1"/>
    </xf>
    <xf numFmtId="0" fontId="3" fillId="4" borderId="59" xfId="0" applyNumberFormat="1" applyFont="1" applyFill="1" applyBorder="1" applyAlignment="1" applyProtection="1">
      <alignment horizontal="center" wrapText="1"/>
    </xf>
    <xf numFmtId="0" fontId="3" fillId="4" borderId="99" xfId="0" applyNumberFormat="1" applyFont="1" applyFill="1" applyBorder="1" applyAlignment="1" applyProtection="1">
      <alignment horizontal="center" wrapText="1"/>
    </xf>
    <xf numFmtId="0" fontId="3" fillId="4" borderId="55" xfId="0" applyNumberFormat="1" applyFont="1" applyFill="1" applyBorder="1" applyAlignment="1" applyProtection="1">
      <alignment horizontal="center" wrapText="1"/>
    </xf>
    <xf numFmtId="0" fontId="3" fillId="0" borderId="99" xfId="0" applyNumberFormat="1" applyFont="1" applyFill="1" applyBorder="1" applyAlignment="1" applyProtection="1">
      <alignment horizontal="center" wrapText="1"/>
    </xf>
    <xf numFmtId="0" fontId="3" fillId="0" borderId="59" xfId="0" applyNumberFormat="1" applyFont="1" applyFill="1" applyBorder="1" applyAlignment="1" applyProtection="1">
      <alignment horizontal="center" vertical="center" wrapText="1"/>
    </xf>
    <xf numFmtId="0" fontId="3" fillId="0" borderId="99" xfId="0" applyNumberFormat="1" applyFont="1" applyFill="1" applyBorder="1" applyAlignment="1" applyProtection="1">
      <alignment horizontal="center" vertical="center" wrapText="1"/>
    </xf>
    <xf numFmtId="0" fontId="3" fillId="0" borderId="55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/>
    <xf numFmtId="0" fontId="0" fillId="0" borderId="0" xfId="0" applyAlignment="1"/>
  </cellXfs>
  <cellStyles count="14">
    <cellStyle name="Excel Built-in Normal" xfId="1"/>
    <cellStyle name="Įprastas" xfId="0" builtinId="0"/>
    <cellStyle name="Įprastas 2" xfId="2"/>
    <cellStyle name="Įprastas 2 2" xfId="3"/>
    <cellStyle name="Įprastas 3" xfId="4"/>
    <cellStyle name="Įprastas 4" xfId="5"/>
    <cellStyle name="Įprastas 4 2" xfId="6"/>
    <cellStyle name="Įprastas 4 3" xfId="7"/>
    <cellStyle name="Įprastas 4 3 2" xfId="8"/>
    <cellStyle name="Įprastas 4 3_8 -ES projektai" xfId="9"/>
    <cellStyle name="Įprastas 4_5-prpgramos" xfId="10"/>
    <cellStyle name="Įprastas 5" xfId="11"/>
    <cellStyle name="Įprastas_8 -ES projektai" xfId="13"/>
    <cellStyle name="Normal_Sheet1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246"/>
  <sheetViews>
    <sheetView zoomScaleNormal="100" workbookViewId="0">
      <selection activeCell="F9" sqref="F9"/>
    </sheetView>
  </sheetViews>
  <sheetFormatPr defaultRowHeight="12.75" x14ac:dyDescent="0.2"/>
  <cols>
    <col min="1" max="4" width="9.140625" style="1093"/>
    <col min="5" max="5" width="4.85546875" customWidth="1"/>
    <col min="6" max="6" width="14.7109375" customWidth="1"/>
    <col min="7" max="7" width="62.28515625" customWidth="1"/>
    <col min="8" max="8" width="18.42578125" customWidth="1"/>
    <col min="9" max="9" width="87.7109375" customWidth="1"/>
    <col min="10" max="10" width="7.85546875" hidden="1" customWidth="1"/>
    <col min="11" max="11" width="11.5703125" hidden="1" customWidth="1"/>
    <col min="12" max="12" width="100.28515625" customWidth="1"/>
  </cols>
  <sheetData>
    <row r="1" spans="5:9" ht="15.75" x14ac:dyDescent="0.25">
      <c r="E1" s="239"/>
      <c r="F1" s="239"/>
      <c r="G1" s="240" t="s">
        <v>346</v>
      </c>
      <c r="H1" s="241" t="s">
        <v>343</v>
      </c>
      <c r="I1" s="241"/>
    </row>
    <row r="2" spans="5:9" ht="15.75" x14ac:dyDescent="0.25">
      <c r="E2" s="240" t="s">
        <v>348</v>
      </c>
      <c r="F2" s="239"/>
      <c r="G2" s="239"/>
      <c r="H2" s="241" t="s">
        <v>347</v>
      </c>
      <c r="I2" s="241"/>
    </row>
    <row r="3" spans="5:9" ht="15.75" x14ac:dyDescent="0.25">
      <c r="E3" s="238"/>
      <c r="F3" s="240"/>
      <c r="G3" s="240"/>
      <c r="H3" s="242" t="s">
        <v>361</v>
      </c>
      <c r="I3" s="241"/>
    </row>
    <row r="4" spans="5:9" ht="15.75" x14ac:dyDescent="0.25">
      <c r="E4" s="240"/>
      <c r="F4" s="240"/>
      <c r="G4" s="240"/>
      <c r="H4" s="241" t="s">
        <v>345</v>
      </c>
      <c r="I4" s="241"/>
    </row>
    <row r="5" spans="5:9" ht="15.75" x14ac:dyDescent="0.25">
      <c r="E5" s="240"/>
      <c r="F5" s="240"/>
      <c r="G5" s="240"/>
      <c r="H5" s="241" t="s">
        <v>722</v>
      </c>
      <c r="I5" s="241"/>
    </row>
    <row r="6" spans="5:9" ht="15.75" x14ac:dyDescent="0.25">
      <c r="E6" s="240"/>
      <c r="F6" s="239"/>
      <c r="G6" s="240" t="s">
        <v>341</v>
      </c>
      <c r="H6" s="241" t="s">
        <v>342</v>
      </c>
      <c r="I6" s="1096"/>
    </row>
    <row r="7" spans="5:9" ht="15.75" x14ac:dyDescent="0.25">
      <c r="E7" s="1182" t="s">
        <v>298</v>
      </c>
      <c r="F7" s="1182"/>
      <c r="G7" s="1182"/>
      <c r="H7" s="1182"/>
      <c r="I7" s="1095"/>
    </row>
    <row r="8" spans="5:9" ht="15.75" x14ac:dyDescent="0.25">
      <c r="E8" s="237" t="s">
        <v>187</v>
      </c>
      <c r="F8" s="239"/>
      <c r="G8" s="239"/>
      <c r="H8" s="239"/>
      <c r="I8" s="1095"/>
    </row>
    <row r="9" spans="5:9" ht="15.75" x14ac:dyDescent="0.25">
      <c r="E9" s="237"/>
      <c r="F9" s="239"/>
      <c r="G9" s="239"/>
      <c r="H9" s="239" t="s">
        <v>409</v>
      </c>
      <c r="I9" s="1095"/>
    </row>
    <row r="10" spans="5:9" ht="13.5" thickBot="1" x14ac:dyDescent="0.25">
      <c r="E10" s="239"/>
      <c r="F10" s="239"/>
      <c r="G10" s="239"/>
      <c r="H10" s="243"/>
      <c r="I10" s="1095"/>
    </row>
    <row r="11" spans="5:9" ht="39" thickBot="1" x14ac:dyDescent="0.25">
      <c r="E11" s="273" t="s">
        <v>311</v>
      </c>
      <c r="F11" s="274" t="s">
        <v>188</v>
      </c>
      <c r="G11" s="275" t="s">
        <v>189</v>
      </c>
      <c r="H11" s="1098" t="s">
        <v>190</v>
      </c>
      <c r="I11" s="1097"/>
    </row>
    <row r="12" spans="5:9" ht="13.5" thickBot="1" x14ac:dyDescent="0.25">
      <c r="E12" s="276">
        <v>1</v>
      </c>
      <c r="F12" s="277">
        <v>2</v>
      </c>
      <c r="G12" s="278">
        <v>3</v>
      </c>
      <c r="H12" s="279">
        <v>4</v>
      </c>
    </row>
    <row r="13" spans="5:9" ht="16.5" thickBot="1" x14ac:dyDescent="0.25">
      <c r="E13" s="280">
        <v>1</v>
      </c>
      <c r="F13" s="479" t="s">
        <v>191</v>
      </c>
      <c r="G13" s="480" t="s">
        <v>192</v>
      </c>
      <c r="H13" s="482">
        <f>H14+H16+H20</f>
        <v>20787.699999999997</v>
      </c>
    </row>
    <row r="14" spans="5:9" ht="16.5" thickBot="1" x14ac:dyDescent="0.25">
      <c r="E14" s="280">
        <v>2</v>
      </c>
      <c r="F14" s="281" t="s">
        <v>193</v>
      </c>
      <c r="G14" s="286" t="s">
        <v>194</v>
      </c>
      <c r="H14" s="285">
        <f>H15</f>
        <v>19787.099999999999</v>
      </c>
    </row>
    <row r="15" spans="5:9" ht="16.5" thickBot="1" x14ac:dyDescent="0.25">
      <c r="E15" s="282">
        <v>3</v>
      </c>
      <c r="F15" s="283" t="s">
        <v>195</v>
      </c>
      <c r="G15" s="284" t="s">
        <v>196</v>
      </c>
      <c r="H15" s="285">
        <v>19787.099999999999</v>
      </c>
      <c r="I15" s="6"/>
    </row>
    <row r="16" spans="5:9" ht="16.5" thickBot="1" x14ac:dyDescent="0.25">
      <c r="E16" s="282">
        <v>4</v>
      </c>
      <c r="F16" s="283" t="s">
        <v>197</v>
      </c>
      <c r="G16" s="485" t="s">
        <v>224</v>
      </c>
      <c r="H16" s="285">
        <f>H17+H18+H19</f>
        <v>950.6</v>
      </c>
      <c r="I16" s="6"/>
    </row>
    <row r="17" spans="1:11" ht="16.5" thickBot="1" x14ac:dyDescent="0.25">
      <c r="E17" s="282">
        <v>5</v>
      </c>
      <c r="F17" s="283" t="s">
        <v>198</v>
      </c>
      <c r="G17" s="284" t="s">
        <v>199</v>
      </c>
      <c r="H17" s="285">
        <v>613</v>
      </c>
      <c r="I17" s="6"/>
    </row>
    <row r="18" spans="1:11" ht="16.5" thickBot="1" x14ac:dyDescent="0.25">
      <c r="E18" s="282">
        <v>6</v>
      </c>
      <c r="F18" s="283" t="s">
        <v>200</v>
      </c>
      <c r="G18" s="284" t="s">
        <v>201</v>
      </c>
      <c r="H18" s="285">
        <v>15.6</v>
      </c>
      <c r="I18" s="6"/>
    </row>
    <row r="19" spans="1:11" ht="16.5" thickBot="1" x14ac:dyDescent="0.25">
      <c r="E19" s="282">
        <v>7</v>
      </c>
      <c r="F19" s="283" t="s">
        <v>202</v>
      </c>
      <c r="G19" s="284" t="s">
        <v>203</v>
      </c>
      <c r="H19" s="285">
        <v>322</v>
      </c>
      <c r="I19" s="6"/>
      <c r="J19" s="295"/>
    </row>
    <row r="20" spans="1:11" ht="19.5" customHeight="1" thickBot="1" x14ac:dyDescent="0.25">
      <c r="E20" s="282">
        <v>8</v>
      </c>
      <c r="F20" s="283" t="s">
        <v>204</v>
      </c>
      <c r="G20" s="485" t="s">
        <v>394</v>
      </c>
      <c r="H20" s="285">
        <f>H21</f>
        <v>50</v>
      </c>
      <c r="I20" s="6"/>
      <c r="J20" s="295"/>
    </row>
    <row r="21" spans="1:11" ht="16.5" thickBot="1" x14ac:dyDescent="0.25">
      <c r="E21" s="282">
        <v>9</v>
      </c>
      <c r="F21" s="283" t="s">
        <v>205</v>
      </c>
      <c r="G21" s="284" t="s">
        <v>206</v>
      </c>
      <c r="H21" s="285">
        <v>50</v>
      </c>
      <c r="I21" s="6"/>
      <c r="J21" s="295"/>
    </row>
    <row r="22" spans="1:11" ht="16.5" thickBot="1" x14ac:dyDescent="0.25">
      <c r="E22" s="282">
        <v>10</v>
      </c>
      <c r="F22" s="483" t="s">
        <v>210</v>
      </c>
      <c r="G22" s="478" t="s">
        <v>708</v>
      </c>
      <c r="H22" s="481">
        <f>H23+H30+H57</f>
        <v>17396.7255</v>
      </c>
      <c r="I22" s="6"/>
      <c r="J22" s="233"/>
    </row>
    <row r="23" spans="1:11" ht="20.25" customHeight="1" thickBot="1" x14ac:dyDescent="0.25">
      <c r="E23" s="282">
        <v>11</v>
      </c>
      <c r="F23" s="484" t="s">
        <v>211</v>
      </c>
      <c r="G23" s="485" t="s">
        <v>395</v>
      </c>
      <c r="H23" s="411">
        <f>H24+H25+H26+H27+H28+H29</f>
        <v>11580.999</v>
      </c>
      <c r="I23" s="6"/>
      <c r="J23" s="295"/>
    </row>
    <row r="24" spans="1:11" ht="33.75" customHeight="1" thickBot="1" x14ac:dyDescent="0.25">
      <c r="E24" s="282">
        <v>12</v>
      </c>
      <c r="F24" s="283" t="s">
        <v>238</v>
      </c>
      <c r="G24" s="284" t="s">
        <v>228</v>
      </c>
      <c r="H24" s="572">
        <v>3765.299</v>
      </c>
      <c r="I24" s="6"/>
      <c r="J24" s="295"/>
    </row>
    <row r="25" spans="1:11" ht="16.5" thickBot="1" x14ac:dyDescent="0.3">
      <c r="E25" s="282">
        <v>13</v>
      </c>
      <c r="F25" s="283" t="s">
        <v>239</v>
      </c>
      <c r="G25" s="404" t="s">
        <v>183</v>
      </c>
      <c r="H25" s="407">
        <v>7382.4</v>
      </c>
      <c r="I25" s="6"/>
      <c r="J25" s="295"/>
    </row>
    <row r="26" spans="1:11" ht="35.25" customHeight="1" thickBot="1" x14ac:dyDescent="0.3">
      <c r="E26" s="282">
        <v>14</v>
      </c>
      <c r="F26" s="284" t="s">
        <v>240</v>
      </c>
      <c r="G26" s="203" t="s">
        <v>300</v>
      </c>
      <c r="H26" s="287">
        <v>122.2</v>
      </c>
      <c r="J26" s="295"/>
    </row>
    <row r="27" spans="1:11" ht="52.5" customHeight="1" thickBot="1" x14ac:dyDescent="0.3">
      <c r="E27" s="282">
        <v>15</v>
      </c>
      <c r="F27" s="284" t="s">
        <v>241</v>
      </c>
      <c r="G27" s="203" t="s">
        <v>242</v>
      </c>
      <c r="H27" s="287">
        <v>0.8</v>
      </c>
      <c r="J27" s="295"/>
    </row>
    <row r="28" spans="1:11" ht="18.75" customHeight="1" thickBot="1" x14ac:dyDescent="0.3">
      <c r="E28" s="282">
        <v>16</v>
      </c>
      <c r="F28" s="284" t="s">
        <v>243</v>
      </c>
      <c r="G28" s="203" t="s">
        <v>244</v>
      </c>
      <c r="H28" s="287">
        <v>210.3</v>
      </c>
      <c r="J28" s="295"/>
    </row>
    <row r="29" spans="1:11" ht="32.25" thickBot="1" x14ac:dyDescent="0.3">
      <c r="E29" s="282">
        <v>17</v>
      </c>
      <c r="F29" s="284" t="s">
        <v>308</v>
      </c>
      <c r="G29" s="203" t="s">
        <v>314</v>
      </c>
      <c r="H29" s="287">
        <v>100</v>
      </c>
      <c r="J29" s="295"/>
    </row>
    <row r="30" spans="1:11" ht="24" customHeight="1" thickBot="1" x14ac:dyDescent="0.3">
      <c r="E30" s="282">
        <v>18</v>
      </c>
      <c r="F30" s="293"/>
      <c r="G30" s="199" t="s">
        <v>703</v>
      </c>
      <c r="H30" s="288">
        <f>SUM(H32:H56)+H31</f>
        <v>3359.4322699999993</v>
      </c>
      <c r="J30" s="233"/>
      <c r="K30" s="233">
        <f>+H25+H26+H27+H28+H29+H30+H57</f>
        <v>13631.426499999998</v>
      </c>
    </row>
    <row r="31" spans="1:11" s="944" customFormat="1" ht="36.75" customHeight="1" thickBot="1" x14ac:dyDescent="0.3">
      <c r="A31" s="1093"/>
      <c r="B31" s="1093"/>
      <c r="C31" s="1093"/>
      <c r="D31" s="1093"/>
      <c r="E31" s="282">
        <v>19</v>
      </c>
      <c r="F31" s="284" t="s">
        <v>685</v>
      </c>
      <c r="G31" s="203" t="s">
        <v>686</v>
      </c>
      <c r="H31" s="289">
        <v>774.09271999999999</v>
      </c>
      <c r="J31" s="233"/>
    </row>
    <row r="32" spans="1:11" ht="30.75" customHeight="1" thickBot="1" x14ac:dyDescent="0.3">
      <c r="E32" s="282">
        <v>20</v>
      </c>
      <c r="F32" s="284" t="s">
        <v>245</v>
      </c>
      <c r="G32" s="203" t="s">
        <v>246</v>
      </c>
      <c r="H32" s="289">
        <v>110.9</v>
      </c>
      <c r="J32" s="295"/>
    </row>
    <row r="33" spans="5:12" ht="16.5" thickBot="1" x14ac:dyDescent="0.3">
      <c r="E33" s="282">
        <v>21</v>
      </c>
      <c r="F33" s="284" t="s">
        <v>231</v>
      </c>
      <c r="G33" s="290" t="s">
        <v>247</v>
      </c>
      <c r="H33" s="289">
        <v>82.4</v>
      </c>
      <c r="J33" s="295"/>
    </row>
    <row r="34" spans="5:12" ht="16.5" thickBot="1" x14ac:dyDescent="0.3">
      <c r="E34" s="282">
        <v>22</v>
      </c>
      <c r="F34" s="284" t="s">
        <v>248</v>
      </c>
      <c r="G34" s="403" t="s">
        <v>249</v>
      </c>
      <c r="H34" s="289">
        <v>34</v>
      </c>
      <c r="J34" s="295"/>
    </row>
    <row r="35" spans="5:12" ht="16.5" thickBot="1" x14ac:dyDescent="0.3">
      <c r="E35" s="282">
        <v>23</v>
      </c>
      <c r="F35" s="284" t="s">
        <v>315</v>
      </c>
      <c r="G35" s="290" t="s">
        <v>316</v>
      </c>
      <c r="H35" s="285">
        <v>786</v>
      </c>
      <c r="J35" s="295"/>
    </row>
    <row r="36" spans="5:12" ht="16.5" thickBot="1" x14ac:dyDescent="0.3">
      <c r="E36" s="282">
        <v>24</v>
      </c>
      <c r="F36" s="291" t="s">
        <v>250</v>
      </c>
      <c r="G36" s="290" t="s">
        <v>253</v>
      </c>
      <c r="H36" s="289">
        <v>143</v>
      </c>
      <c r="J36" s="295"/>
    </row>
    <row r="37" spans="5:12" ht="16.5" thickBot="1" x14ac:dyDescent="0.3">
      <c r="E37" s="282">
        <v>25</v>
      </c>
      <c r="F37" s="284" t="s">
        <v>252</v>
      </c>
      <c r="G37" s="290" t="s">
        <v>237</v>
      </c>
      <c r="H37" s="289">
        <v>27</v>
      </c>
      <c r="J37" s="295"/>
    </row>
    <row r="38" spans="5:12" ht="16.5" customHeight="1" thickBot="1" x14ac:dyDescent="0.3">
      <c r="E38" s="282">
        <v>26</v>
      </c>
      <c r="F38" s="284" t="s">
        <v>254</v>
      </c>
      <c r="G38" s="203" t="s">
        <v>309</v>
      </c>
      <c r="H38" s="287">
        <v>11.032</v>
      </c>
      <c r="J38" s="295"/>
    </row>
    <row r="39" spans="5:12" ht="16.5" customHeight="1" thickBot="1" x14ac:dyDescent="0.3">
      <c r="E39" s="282">
        <v>27</v>
      </c>
      <c r="F39" s="284" t="s">
        <v>317</v>
      </c>
      <c r="G39" s="203" t="s">
        <v>318</v>
      </c>
      <c r="H39" s="289">
        <v>60.73</v>
      </c>
      <c r="J39" s="295"/>
    </row>
    <row r="40" spans="5:12" ht="54" customHeight="1" thickBot="1" x14ac:dyDescent="0.3">
      <c r="E40" s="282">
        <v>28</v>
      </c>
      <c r="F40" s="404" t="s">
        <v>319</v>
      </c>
      <c r="G40" s="203" t="s">
        <v>320</v>
      </c>
      <c r="H40" s="289">
        <v>3.319</v>
      </c>
      <c r="J40" s="295"/>
    </row>
    <row r="41" spans="5:12" ht="33.75" customHeight="1" thickBot="1" x14ac:dyDescent="0.3">
      <c r="E41" s="282">
        <v>29</v>
      </c>
      <c r="F41" s="284" t="s">
        <v>321</v>
      </c>
      <c r="G41" s="203" t="s">
        <v>322</v>
      </c>
      <c r="H41" s="289">
        <v>0.49445</v>
      </c>
      <c r="J41" s="295"/>
    </row>
    <row r="42" spans="5:12" ht="34.5" customHeight="1" thickBot="1" x14ac:dyDescent="0.3">
      <c r="E42" s="282">
        <v>30</v>
      </c>
      <c r="F42" s="284" t="s">
        <v>323</v>
      </c>
      <c r="G42" s="203" t="s">
        <v>377</v>
      </c>
      <c r="H42" s="289">
        <v>125.91614</v>
      </c>
      <c r="J42" s="233"/>
      <c r="L42" s="233"/>
    </row>
    <row r="43" spans="5:12" ht="30" customHeight="1" thickBot="1" x14ac:dyDescent="0.3">
      <c r="E43" s="282">
        <v>31</v>
      </c>
      <c r="F43" s="284" t="s">
        <v>324</v>
      </c>
      <c r="G43" s="203" t="s">
        <v>374</v>
      </c>
      <c r="H43" s="289">
        <v>40.664999999999999</v>
      </c>
      <c r="J43" s="295"/>
    </row>
    <row r="44" spans="5:12" ht="49.5" customHeight="1" thickBot="1" x14ac:dyDescent="0.3">
      <c r="E44" s="282">
        <v>32</v>
      </c>
      <c r="F44" s="284" t="s">
        <v>333</v>
      </c>
      <c r="G44" s="203" t="s">
        <v>327</v>
      </c>
      <c r="H44" s="289">
        <v>85.087999999999994</v>
      </c>
      <c r="J44" s="295"/>
    </row>
    <row r="45" spans="5:12" ht="19.5" customHeight="1" thickBot="1" x14ac:dyDescent="0.3">
      <c r="E45" s="282">
        <v>33</v>
      </c>
      <c r="F45" s="284" t="s">
        <v>334</v>
      </c>
      <c r="G45" s="203" t="s">
        <v>313</v>
      </c>
      <c r="H45" s="289">
        <v>20.315000000000001</v>
      </c>
      <c r="J45" s="295"/>
    </row>
    <row r="46" spans="5:12" ht="16.5" thickBot="1" x14ac:dyDescent="0.3">
      <c r="E46" s="282">
        <v>34</v>
      </c>
      <c r="F46" s="284" t="s">
        <v>335</v>
      </c>
      <c r="G46" s="203" t="s">
        <v>339</v>
      </c>
      <c r="H46" s="289">
        <v>20.088000000000001</v>
      </c>
      <c r="J46" s="295"/>
    </row>
    <row r="47" spans="5:12" ht="16.5" thickBot="1" x14ac:dyDescent="0.3">
      <c r="E47" s="282">
        <v>35</v>
      </c>
      <c r="F47" s="284" t="s">
        <v>338</v>
      </c>
      <c r="G47" s="203" t="s">
        <v>325</v>
      </c>
      <c r="H47" s="289">
        <v>673.3</v>
      </c>
      <c r="J47" s="295"/>
    </row>
    <row r="48" spans="5:12" ht="32.25" thickBot="1" x14ac:dyDescent="0.3">
      <c r="E48" s="282">
        <v>36</v>
      </c>
      <c r="F48" s="284" t="s">
        <v>359</v>
      </c>
      <c r="G48" s="203" t="s">
        <v>365</v>
      </c>
      <c r="H48" s="289">
        <v>30.61</v>
      </c>
      <c r="J48" s="295"/>
    </row>
    <row r="49" spans="1:10" ht="63.75" thickBot="1" x14ac:dyDescent="0.3">
      <c r="E49" s="282">
        <v>37</v>
      </c>
      <c r="F49" s="284" t="s">
        <v>360</v>
      </c>
      <c r="G49" s="203" t="s">
        <v>373</v>
      </c>
      <c r="H49" s="289">
        <v>21.74</v>
      </c>
      <c r="J49" s="235"/>
    </row>
    <row r="50" spans="1:10" ht="32.25" thickBot="1" x14ac:dyDescent="0.3">
      <c r="E50" s="282">
        <v>38</v>
      </c>
      <c r="F50" s="284" t="s">
        <v>366</v>
      </c>
      <c r="G50" s="203" t="s">
        <v>434</v>
      </c>
      <c r="H50" s="289">
        <v>154.90768</v>
      </c>
      <c r="I50" s="6"/>
      <c r="J50" s="1024"/>
    </row>
    <row r="51" spans="1:10" s="762" customFormat="1" ht="79.5" thickBot="1" x14ac:dyDescent="0.3">
      <c r="A51" s="1093"/>
      <c r="B51" s="1093"/>
      <c r="C51" s="1093"/>
      <c r="D51" s="1093"/>
      <c r="E51" s="282">
        <v>39</v>
      </c>
      <c r="F51" s="284" t="s">
        <v>376</v>
      </c>
      <c r="G51" s="203" t="s">
        <v>430</v>
      </c>
      <c r="H51" s="289">
        <v>33.041530000000002</v>
      </c>
      <c r="I51" s="235"/>
      <c r="J51" s="1024"/>
    </row>
    <row r="52" spans="1:10" s="762" customFormat="1" ht="79.5" thickBot="1" x14ac:dyDescent="0.3">
      <c r="A52" s="1093"/>
      <c r="B52" s="1093"/>
      <c r="C52" s="1093"/>
      <c r="D52" s="1093"/>
      <c r="E52" s="282">
        <v>40</v>
      </c>
      <c r="F52" s="284" t="s">
        <v>698</v>
      </c>
      <c r="G52" s="203" t="s">
        <v>431</v>
      </c>
      <c r="H52" s="289">
        <v>22.830069999999999</v>
      </c>
      <c r="I52" s="6"/>
      <c r="J52" s="777"/>
    </row>
    <row r="53" spans="1:10" s="762" customFormat="1" ht="126.75" thickBot="1" x14ac:dyDescent="0.3">
      <c r="A53" s="1093"/>
      <c r="B53" s="1093"/>
      <c r="C53" s="1093"/>
      <c r="D53" s="1093"/>
      <c r="E53" s="282">
        <v>41</v>
      </c>
      <c r="F53" s="284" t="s">
        <v>699</v>
      </c>
      <c r="G53" s="203" t="s">
        <v>433</v>
      </c>
      <c r="H53" s="289">
        <v>4.768E-2</v>
      </c>
      <c r="I53" s="6"/>
      <c r="J53" s="777"/>
    </row>
    <row r="54" spans="1:10" s="762" customFormat="1" ht="79.5" thickBot="1" x14ac:dyDescent="0.3">
      <c r="A54" s="1093"/>
      <c r="B54" s="1093"/>
      <c r="C54" s="1093"/>
      <c r="D54" s="1093"/>
      <c r="E54" s="282">
        <v>42</v>
      </c>
      <c r="F54" s="284" t="s">
        <v>700</v>
      </c>
      <c r="G54" s="203" t="s">
        <v>432</v>
      </c>
      <c r="H54" s="289">
        <v>90.278000000000006</v>
      </c>
      <c r="I54" s="6"/>
      <c r="J54" s="777"/>
    </row>
    <row r="55" spans="1:10" ht="32.25" thickBot="1" x14ac:dyDescent="0.3">
      <c r="E55" s="282">
        <v>43</v>
      </c>
      <c r="F55" s="284" t="s">
        <v>701</v>
      </c>
      <c r="G55" s="203" t="s">
        <v>364</v>
      </c>
      <c r="H55" s="289">
        <v>6.1580000000000004</v>
      </c>
      <c r="I55" s="6"/>
      <c r="J55" s="778"/>
    </row>
    <row r="56" spans="1:10" ht="32.25" thickBot="1" x14ac:dyDescent="0.3">
      <c r="E56" s="282">
        <v>44</v>
      </c>
      <c r="F56" s="284" t="s">
        <v>702</v>
      </c>
      <c r="G56" s="203" t="s">
        <v>385</v>
      </c>
      <c r="H56" s="289">
        <v>1.4790000000000001</v>
      </c>
      <c r="J56" s="295"/>
    </row>
    <row r="57" spans="1:10" ht="19.5" customHeight="1" thickBot="1" x14ac:dyDescent="0.3">
      <c r="E57" s="292">
        <v>45</v>
      </c>
      <c r="F57" s="293" t="s">
        <v>227</v>
      </c>
      <c r="G57" s="199" t="s">
        <v>704</v>
      </c>
      <c r="H57" s="331">
        <f>H59+H60+H61+H62+H63+H64+H58</f>
        <v>2456.29423</v>
      </c>
      <c r="J57" s="295"/>
    </row>
    <row r="58" spans="1:10" s="944" customFormat="1" ht="39.75" customHeight="1" thickBot="1" x14ac:dyDescent="0.3">
      <c r="A58" s="1093"/>
      <c r="B58" s="1093"/>
      <c r="C58" s="1093"/>
      <c r="D58" s="1093"/>
      <c r="E58" s="292">
        <v>46</v>
      </c>
      <c r="F58" s="283" t="s">
        <v>687</v>
      </c>
      <c r="G58" s="203" t="s">
        <v>686</v>
      </c>
      <c r="H58" s="942">
        <v>366.02839</v>
      </c>
      <c r="J58" s="295"/>
    </row>
    <row r="59" spans="1:10" ht="16.5" thickBot="1" x14ac:dyDescent="0.3">
      <c r="E59" s="282">
        <v>47</v>
      </c>
      <c r="F59" s="283" t="s">
        <v>688</v>
      </c>
      <c r="G59" s="1084" t="s">
        <v>255</v>
      </c>
      <c r="H59" s="289">
        <v>23</v>
      </c>
      <c r="J59" s="295"/>
    </row>
    <row r="60" spans="1:10" ht="16.5" thickBot="1" x14ac:dyDescent="0.3">
      <c r="E60" s="282">
        <v>48</v>
      </c>
      <c r="F60" s="283" t="s">
        <v>689</v>
      </c>
      <c r="G60" s="290" t="s">
        <v>256</v>
      </c>
      <c r="H60" s="289">
        <v>737</v>
      </c>
      <c r="J60" s="295"/>
    </row>
    <row r="61" spans="1:10" ht="16.5" thickBot="1" x14ac:dyDescent="0.3">
      <c r="E61" s="282">
        <v>49</v>
      </c>
      <c r="F61" s="283" t="s">
        <v>690</v>
      </c>
      <c r="G61" s="290" t="s">
        <v>316</v>
      </c>
      <c r="H61" s="285">
        <v>1141.8</v>
      </c>
      <c r="J61" s="295"/>
    </row>
    <row r="62" spans="1:10" ht="33.75" customHeight="1" thickBot="1" x14ac:dyDescent="0.3">
      <c r="E62" s="282">
        <v>50</v>
      </c>
      <c r="F62" s="283" t="s">
        <v>691</v>
      </c>
      <c r="G62" s="203" t="s">
        <v>251</v>
      </c>
      <c r="H62" s="289">
        <v>32.741999999999997</v>
      </c>
      <c r="J62" s="295"/>
    </row>
    <row r="63" spans="1:10" ht="17.25" customHeight="1" thickBot="1" x14ac:dyDescent="0.3">
      <c r="E63" s="282">
        <v>51</v>
      </c>
      <c r="F63" s="283" t="s">
        <v>692</v>
      </c>
      <c r="G63" s="301" t="s">
        <v>326</v>
      </c>
      <c r="H63" s="289">
        <v>10.71533</v>
      </c>
      <c r="J63" s="233"/>
    </row>
    <row r="64" spans="1:10" ht="17.25" customHeight="1" thickBot="1" x14ac:dyDescent="0.3">
      <c r="E64" s="282">
        <v>52</v>
      </c>
      <c r="F64" s="283" t="s">
        <v>693</v>
      </c>
      <c r="G64" s="301" t="s">
        <v>410</v>
      </c>
      <c r="H64" s="289">
        <v>145.00851</v>
      </c>
      <c r="J64" s="233"/>
    </row>
    <row r="65" spans="1:12" ht="19.5" customHeight="1" thickBot="1" x14ac:dyDescent="0.25">
      <c r="E65" s="282">
        <v>53</v>
      </c>
      <c r="F65" s="483" t="s">
        <v>212</v>
      </c>
      <c r="G65" s="478" t="s">
        <v>707</v>
      </c>
      <c r="H65" s="943">
        <f>H66+H70+H71+H74+H75</f>
        <v>3100.3412000000003</v>
      </c>
      <c r="J65" s="295"/>
    </row>
    <row r="66" spans="1:12" ht="16.5" thickBot="1" x14ac:dyDescent="0.25">
      <c r="E66" s="282">
        <v>54</v>
      </c>
      <c r="F66" s="484" t="s">
        <v>213</v>
      </c>
      <c r="G66" s="485" t="s">
        <v>705</v>
      </c>
      <c r="H66" s="486">
        <f>H67+H68+H69</f>
        <v>523.87501999999995</v>
      </c>
      <c r="J66" s="295"/>
    </row>
    <row r="67" spans="1:12" ht="32.25" customHeight="1" thickBot="1" x14ac:dyDescent="0.25">
      <c r="E67" s="282">
        <v>55</v>
      </c>
      <c r="F67" s="283" t="s">
        <v>214</v>
      </c>
      <c r="G67" s="284" t="s">
        <v>215</v>
      </c>
      <c r="H67" s="285">
        <v>367</v>
      </c>
      <c r="I67" s="6"/>
      <c r="J67" s="295"/>
      <c r="L67" s="1036"/>
    </row>
    <row r="68" spans="1:12" ht="16.5" thickBot="1" x14ac:dyDescent="0.25">
      <c r="E68" s="282">
        <v>56</v>
      </c>
      <c r="F68" s="283" t="s">
        <v>216</v>
      </c>
      <c r="G68" s="284" t="s">
        <v>217</v>
      </c>
      <c r="H68" s="285">
        <v>56.875019999999999</v>
      </c>
      <c r="I68" s="6"/>
      <c r="J68" s="295"/>
      <c r="L68" s="1036"/>
    </row>
    <row r="69" spans="1:12" ht="21.75" customHeight="1" thickBot="1" x14ac:dyDescent="0.25">
      <c r="E69" s="282">
        <v>57</v>
      </c>
      <c r="F69" s="283" t="s">
        <v>218</v>
      </c>
      <c r="G69" s="284" t="s">
        <v>694</v>
      </c>
      <c r="H69" s="285">
        <v>100</v>
      </c>
      <c r="I69" s="6"/>
      <c r="J69" s="295"/>
    </row>
    <row r="70" spans="1:12" ht="16.5" thickBot="1" x14ac:dyDescent="0.25">
      <c r="E70" s="282">
        <v>58</v>
      </c>
      <c r="F70" s="283" t="s">
        <v>219</v>
      </c>
      <c r="G70" s="284" t="s">
        <v>220</v>
      </c>
      <c r="H70" s="289">
        <v>1302.8482300000001</v>
      </c>
      <c r="I70" s="6"/>
      <c r="J70" s="296"/>
    </row>
    <row r="71" spans="1:12" s="459" customFormat="1" ht="16.5" thickBot="1" x14ac:dyDescent="0.25">
      <c r="A71" s="1093"/>
      <c r="B71" s="1093"/>
      <c r="C71" s="1093"/>
      <c r="D71" s="1093"/>
      <c r="E71" s="292">
        <v>59</v>
      </c>
      <c r="F71" s="484" t="s">
        <v>392</v>
      </c>
      <c r="G71" s="485" t="s">
        <v>706</v>
      </c>
      <c r="H71" s="486">
        <f>H72+H73</f>
        <v>826.9</v>
      </c>
      <c r="I71" s="6"/>
      <c r="J71" s="296"/>
    </row>
    <row r="72" spans="1:12" s="459" customFormat="1" ht="16.5" thickBot="1" x14ac:dyDescent="0.25">
      <c r="A72" s="1093"/>
      <c r="B72" s="1093"/>
      <c r="C72" s="1093"/>
      <c r="D72" s="1093"/>
      <c r="E72" s="282">
        <v>60</v>
      </c>
      <c r="F72" s="283" t="s">
        <v>393</v>
      </c>
      <c r="G72" s="284" t="s">
        <v>207</v>
      </c>
      <c r="H72" s="285">
        <v>59.1</v>
      </c>
      <c r="I72" s="6"/>
      <c r="J72" s="296"/>
    </row>
    <row r="73" spans="1:12" s="459" customFormat="1" ht="16.5" thickBot="1" x14ac:dyDescent="0.25">
      <c r="A73" s="1093"/>
      <c r="B73" s="1093"/>
      <c r="C73" s="1093"/>
      <c r="D73" s="1093"/>
      <c r="E73" s="282">
        <v>61</v>
      </c>
      <c r="F73" s="283" t="s">
        <v>208</v>
      </c>
      <c r="G73" s="284" t="s">
        <v>209</v>
      </c>
      <c r="H73" s="1085">
        <v>767.8</v>
      </c>
      <c r="I73" s="6"/>
      <c r="J73" s="296"/>
    </row>
    <row r="74" spans="1:12" ht="16.5" thickBot="1" x14ac:dyDescent="0.25">
      <c r="E74" s="282">
        <v>62</v>
      </c>
      <c r="F74" s="283" t="s">
        <v>257</v>
      </c>
      <c r="G74" s="284" t="s">
        <v>396</v>
      </c>
      <c r="H74" s="285">
        <v>19.3</v>
      </c>
      <c r="I74" s="6"/>
      <c r="J74" s="295"/>
    </row>
    <row r="75" spans="1:12" ht="16.5" thickBot="1" x14ac:dyDescent="0.25">
      <c r="E75" s="282">
        <v>63</v>
      </c>
      <c r="F75" s="283" t="s">
        <v>258</v>
      </c>
      <c r="G75" s="284" t="s">
        <v>397</v>
      </c>
      <c r="H75" s="942">
        <v>427.41795000000002</v>
      </c>
      <c r="I75" s="235"/>
      <c r="J75" s="295"/>
      <c r="L75" s="233"/>
    </row>
    <row r="76" spans="1:12" ht="32.25" thickBot="1" x14ac:dyDescent="0.3">
      <c r="E76" s="282">
        <v>64</v>
      </c>
      <c r="F76" s="483" t="s">
        <v>259</v>
      </c>
      <c r="G76" s="487" t="s">
        <v>398</v>
      </c>
      <c r="H76" s="482">
        <v>101.5</v>
      </c>
      <c r="J76" s="295"/>
    </row>
    <row r="77" spans="1:12" ht="26.25" customHeight="1" thickBot="1" x14ac:dyDescent="0.25">
      <c r="E77" s="282">
        <v>65</v>
      </c>
      <c r="F77" s="483"/>
      <c r="G77" s="478" t="s">
        <v>709</v>
      </c>
      <c r="H77" s="488">
        <f>H13+H22+H65+H76</f>
        <v>41386.2667</v>
      </c>
      <c r="J77" s="296"/>
    </row>
    <row r="78" spans="1:12" ht="19.5" thickBot="1" x14ac:dyDescent="0.25">
      <c r="E78" s="405">
        <v>66</v>
      </c>
      <c r="F78" s="404"/>
      <c r="G78" s="412" t="s">
        <v>260</v>
      </c>
      <c r="H78" s="413">
        <v>185.88488000000001</v>
      </c>
    </row>
    <row r="79" spans="1:12" ht="16.5" thickBot="1" x14ac:dyDescent="0.25">
      <c r="E79" s="1183">
        <v>67</v>
      </c>
      <c r="F79" s="1186"/>
      <c r="G79" s="414" t="s">
        <v>221</v>
      </c>
      <c r="H79" s="415">
        <v>1267.63168</v>
      </c>
      <c r="J79" s="297"/>
    </row>
    <row r="80" spans="1:12" ht="15.75" x14ac:dyDescent="0.25">
      <c r="E80" s="1184"/>
      <c r="F80" s="1187"/>
      <c r="G80" s="294" t="s">
        <v>301</v>
      </c>
      <c r="H80" s="200">
        <v>124.5656</v>
      </c>
      <c r="J80" s="295"/>
    </row>
    <row r="81" spans="5:12" ht="15.75" x14ac:dyDescent="0.25">
      <c r="E81" s="1184"/>
      <c r="F81" s="1187"/>
      <c r="G81" s="294" t="s">
        <v>222</v>
      </c>
      <c r="H81" s="201">
        <v>276.96818000000002</v>
      </c>
      <c r="J81" s="295"/>
    </row>
    <row r="82" spans="5:12" ht="16.5" thickBot="1" x14ac:dyDescent="0.3">
      <c r="E82" s="1185"/>
      <c r="F82" s="1188"/>
      <c r="G82" s="406" t="s">
        <v>223</v>
      </c>
      <c r="H82" s="202">
        <v>866.09789999999998</v>
      </c>
      <c r="I82" s="6"/>
      <c r="J82" s="295"/>
      <c r="L82" s="233"/>
    </row>
    <row r="83" spans="5:12" x14ac:dyDescent="0.2">
      <c r="E83" s="1086"/>
      <c r="F83" s="1086"/>
      <c r="G83" s="1086"/>
      <c r="H83" s="1086"/>
    </row>
    <row r="84" spans="5:12" x14ac:dyDescent="0.2">
      <c r="E84" s="1086"/>
      <c r="F84" s="1086"/>
      <c r="G84" s="1086"/>
      <c r="H84" s="1087"/>
    </row>
    <row r="85" spans="5:12" x14ac:dyDescent="0.2">
      <c r="E85" s="1086"/>
      <c r="F85" s="1086"/>
      <c r="G85" s="1086"/>
      <c r="H85" s="1086"/>
      <c r="I85" s="233"/>
      <c r="J85" s="233"/>
    </row>
    <row r="86" spans="5:12" x14ac:dyDescent="0.2">
      <c r="E86" s="1086"/>
      <c r="F86" s="1086"/>
      <c r="G86" s="1086"/>
      <c r="H86" s="1087"/>
      <c r="I86" s="233"/>
    </row>
    <row r="87" spans="5:12" x14ac:dyDescent="0.2">
      <c r="E87" s="416"/>
      <c r="F87" s="416"/>
      <c r="G87" s="416"/>
      <c r="H87" s="416"/>
      <c r="I87" s="233"/>
    </row>
    <row r="88" spans="5:12" x14ac:dyDescent="0.2">
      <c r="E88" s="416"/>
      <c r="F88" s="416"/>
      <c r="G88" s="416"/>
      <c r="H88" s="416"/>
      <c r="I88" s="233"/>
    </row>
    <row r="89" spans="5:12" x14ac:dyDescent="0.2">
      <c r="E89" s="416"/>
      <c r="F89" s="416"/>
      <c r="G89" s="416"/>
      <c r="H89" s="416"/>
    </row>
    <row r="90" spans="5:12" x14ac:dyDescent="0.2">
      <c r="E90" s="416"/>
      <c r="F90" s="416"/>
      <c r="G90" s="416"/>
      <c r="H90" s="416"/>
    </row>
    <row r="91" spans="5:12" x14ac:dyDescent="0.2">
      <c r="E91" s="416"/>
      <c r="F91" s="416"/>
      <c r="G91" s="416"/>
      <c r="H91" s="416"/>
    </row>
    <row r="92" spans="5:12" x14ac:dyDescent="0.2">
      <c r="E92" s="416"/>
      <c r="F92" s="416"/>
      <c r="G92" s="416"/>
      <c r="H92" s="416"/>
    </row>
    <row r="93" spans="5:12" x14ac:dyDescent="0.2">
      <c r="E93" s="416"/>
      <c r="F93" s="416"/>
      <c r="G93" s="416"/>
      <c r="H93" s="416"/>
    </row>
    <row r="94" spans="5:12" x14ac:dyDescent="0.2">
      <c r="E94" s="416"/>
      <c r="F94" s="416"/>
      <c r="G94" s="416"/>
      <c r="H94" s="416"/>
    </row>
    <row r="95" spans="5:12" x14ac:dyDescent="0.2">
      <c r="E95" s="416"/>
      <c r="F95" s="416"/>
      <c r="G95" s="416"/>
      <c r="H95" s="416"/>
    </row>
    <row r="96" spans="5:12" x14ac:dyDescent="0.2">
      <c r="E96" s="416"/>
      <c r="F96" s="416"/>
      <c r="G96" s="416"/>
      <c r="H96" s="416"/>
    </row>
    <row r="97" spans="5:8" x14ac:dyDescent="0.2">
      <c r="E97" s="416"/>
      <c r="F97" s="416"/>
      <c r="G97" s="416"/>
      <c r="H97" s="416"/>
    </row>
    <row r="98" spans="5:8" x14ac:dyDescent="0.2">
      <c r="E98" s="416"/>
      <c r="F98" s="416"/>
      <c r="G98" s="416"/>
      <c r="H98" s="416"/>
    </row>
    <row r="99" spans="5:8" x14ac:dyDescent="0.2">
      <c r="E99" s="416"/>
      <c r="F99" s="416"/>
      <c r="G99" s="416"/>
      <c r="H99" s="416"/>
    </row>
    <row r="100" spans="5:8" x14ac:dyDescent="0.2">
      <c r="E100" s="416"/>
      <c r="F100" s="416"/>
      <c r="G100" s="416"/>
      <c r="H100" s="416"/>
    </row>
    <row r="101" spans="5:8" x14ac:dyDescent="0.2">
      <c r="E101" s="416"/>
      <c r="F101" s="416"/>
      <c r="G101" s="416"/>
      <c r="H101" s="416"/>
    </row>
    <row r="102" spans="5:8" x14ac:dyDescent="0.2">
      <c r="E102" s="416"/>
      <c r="F102" s="416"/>
      <c r="G102" s="416"/>
      <c r="H102" s="416"/>
    </row>
    <row r="103" spans="5:8" x14ac:dyDescent="0.2">
      <c r="E103" s="416"/>
      <c r="F103" s="416"/>
      <c r="G103" s="416"/>
      <c r="H103" s="416"/>
    </row>
    <row r="104" spans="5:8" x14ac:dyDescent="0.2">
      <c r="E104" s="416"/>
      <c r="F104" s="416"/>
      <c r="G104" s="416"/>
      <c r="H104" s="416"/>
    </row>
    <row r="105" spans="5:8" x14ac:dyDescent="0.2">
      <c r="E105" s="416"/>
      <c r="F105" s="416"/>
      <c r="G105" s="416"/>
      <c r="H105" s="416"/>
    </row>
    <row r="106" spans="5:8" x14ac:dyDescent="0.2">
      <c r="E106" s="416"/>
      <c r="F106" s="416"/>
      <c r="G106" s="416"/>
      <c r="H106" s="416"/>
    </row>
    <row r="107" spans="5:8" x14ac:dyDescent="0.2">
      <c r="E107" s="416"/>
      <c r="F107" s="416"/>
      <c r="G107" s="416"/>
      <c r="H107" s="416"/>
    </row>
    <row r="108" spans="5:8" x14ac:dyDescent="0.2">
      <c r="E108" s="416"/>
      <c r="F108" s="416"/>
      <c r="G108" s="416"/>
      <c r="H108" s="416"/>
    </row>
    <row r="109" spans="5:8" x14ac:dyDescent="0.2">
      <c r="E109" s="416"/>
      <c r="F109" s="416"/>
      <c r="G109" s="416"/>
      <c r="H109" s="416"/>
    </row>
    <row r="110" spans="5:8" x14ac:dyDescent="0.2">
      <c r="E110" s="416"/>
      <c r="F110" s="416"/>
      <c r="G110" s="416"/>
      <c r="H110" s="416"/>
    </row>
    <row r="111" spans="5:8" x14ac:dyDescent="0.2">
      <c r="E111" s="416"/>
      <c r="F111" s="416"/>
      <c r="G111" s="416"/>
      <c r="H111" s="416"/>
    </row>
    <row r="112" spans="5:8" x14ac:dyDescent="0.2">
      <c r="E112" s="416"/>
      <c r="F112" s="416"/>
      <c r="G112" s="416"/>
      <c r="H112" s="416"/>
    </row>
    <row r="113" spans="5:8" x14ac:dyDescent="0.2">
      <c r="E113" s="416"/>
      <c r="F113" s="416"/>
      <c r="G113" s="416"/>
      <c r="H113" s="416"/>
    </row>
    <row r="114" spans="5:8" x14ac:dyDescent="0.2">
      <c r="E114" s="416"/>
      <c r="F114" s="416"/>
      <c r="G114" s="416"/>
      <c r="H114" s="416"/>
    </row>
    <row r="115" spans="5:8" x14ac:dyDescent="0.2">
      <c r="E115" s="416"/>
      <c r="F115" s="416"/>
      <c r="G115" s="416"/>
      <c r="H115" s="416"/>
    </row>
    <row r="116" spans="5:8" x14ac:dyDescent="0.2">
      <c r="E116" s="416"/>
      <c r="F116" s="416"/>
      <c r="G116" s="416"/>
      <c r="H116" s="416"/>
    </row>
    <row r="117" spans="5:8" x14ac:dyDescent="0.2">
      <c r="E117" s="416"/>
      <c r="F117" s="416"/>
      <c r="G117" s="416"/>
      <c r="H117" s="416"/>
    </row>
    <row r="118" spans="5:8" x14ac:dyDescent="0.2">
      <c r="E118" s="416"/>
      <c r="F118" s="416"/>
      <c r="G118" s="416"/>
      <c r="H118" s="416"/>
    </row>
    <row r="119" spans="5:8" x14ac:dyDescent="0.2">
      <c r="E119" s="416"/>
      <c r="F119" s="416"/>
      <c r="G119" s="416"/>
      <c r="H119" s="416"/>
    </row>
    <row r="120" spans="5:8" x14ac:dyDescent="0.2">
      <c r="E120" s="416"/>
      <c r="F120" s="416"/>
      <c r="G120" s="416"/>
      <c r="H120" s="416"/>
    </row>
    <row r="121" spans="5:8" x14ac:dyDescent="0.2">
      <c r="E121" s="416"/>
      <c r="F121" s="416"/>
      <c r="G121" s="416"/>
      <c r="H121" s="416"/>
    </row>
    <row r="122" spans="5:8" x14ac:dyDescent="0.2">
      <c r="E122" s="416"/>
      <c r="F122" s="416"/>
      <c r="G122" s="416"/>
      <c r="H122" s="416"/>
    </row>
    <row r="123" spans="5:8" x14ac:dyDescent="0.2">
      <c r="E123" s="416"/>
      <c r="F123" s="416"/>
      <c r="G123" s="416"/>
      <c r="H123" s="416"/>
    </row>
    <row r="124" spans="5:8" x14ac:dyDescent="0.2">
      <c r="E124" s="416"/>
      <c r="F124" s="416"/>
      <c r="G124" s="416"/>
      <c r="H124" s="416"/>
    </row>
    <row r="125" spans="5:8" x14ac:dyDescent="0.2">
      <c r="E125" s="416"/>
      <c r="F125" s="416"/>
      <c r="G125" s="416"/>
      <c r="H125" s="416"/>
    </row>
    <row r="126" spans="5:8" x14ac:dyDescent="0.2">
      <c r="E126" s="416"/>
      <c r="F126" s="416"/>
      <c r="G126" s="416"/>
      <c r="H126" s="416"/>
    </row>
    <row r="127" spans="5:8" x14ac:dyDescent="0.2">
      <c r="E127" s="416"/>
      <c r="F127" s="416"/>
      <c r="G127" s="416"/>
      <c r="H127" s="416"/>
    </row>
    <row r="128" spans="5:8" x14ac:dyDescent="0.2">
      <c r="E128" s="416"/>
      <c r="F128" s="416"/>
      <c r="G128" s="416"/>
      <c r="H128" s="416"/>
    </row>
    <row r="129" spans="5:8" x14ac:dyDescent="0.2">
      <c r="E129" s="416"/>
      <c r="F129" s="416"/>
      <c r="G129" s="416"/>
      <c r="H129" s="416"/>
    </row>
    <row r="130" spans="5:8" x14ac:dyDescent="0.2">
      <c r="E130" s="416"/>
      <c r="F130" s="416"/>
      <c r="G130" s="416"/>
      <c r="H130" s="416"/>
    </row>
    <row r="131" spans="5:8" x14ac:dyDescent="0.2">
      <c r="E131" s="416"/>
      <c r="F131" s="416"/>
      <c r="G131" s="416"/>
      <c r="H131" s="416"/>
    </row>
    <row r="132" spans="5:8" x14ac:dyDescent="0.2">
      <c r="E132" s="416"/>
      <c r="F132" s="416"/>
      <c r="G132" s="416"/>
      <c r="H132" s="416"/>
    </row>
    <row r="133" spans="5:8" x14ac:dyDescent="0.2">
      <c r="E133" s="416"/>
      <c r="F133" s="416"/>
      <c r="G133" s="416"/>
      <c r="H133" s="416"/>
    </row>
    <row r="134" spans="5:8" x14ac:dyDescent="0.2">
      <c r="E134" s="416"/>
      <c r="F134" s="416"/>
      <c r="G134" s="416"/>
      <c r="H134" s="416"/>
    </row>
    <row r="135" spans="5:8" x14ac:dyDescent="0.2">
      <c r="E135" s="416"/>
      <c r="F135" s="416"/>
      <c r="G135" s="416"/>
      <c r="H135" s="416"/>
    </row>
    <row r="136" spans="5:8" x14ac:dyDescent="0.2">
      <c r="E136" s="416"/>
      <c r="F136" s="416"/>
      <c r="G136" s="416"/>
      <c r="H136" s="416"/>
    </row>
    <row r="137" spans="5:8" x14ac:dyDescent="0.2">
      <c r="E137" s="416"/>
      <c r="F137" s="416"/>
      <c r="G137" s="416"/>
      <c r="H137" s="416"/>
    </row>
    <row r="138" spans="5:8" x14ac:dyDescent="0.2">
      <c r="E138" s="416"/>
      <c r="F138" s="416"/>
      <c r="G138" s="416"/>
      <c r="H138" s="416"/>
    </row>
    <row r="139" spans="5:8" x14ac:dyDescent="0.2">
      <c r="E139" s="416"/>
      <c r="F139" s="416"/>
      <c r="G139" s="416"/>
      <c r="H139" s="416"/>
    </row>
    <row r="140" spans="5:8" x14ac:dyDescent="0.2">
      <c r="E140" s="416"/>
      <c r="F140" s="416"/>
      <c r="G140" s="416"/>
      <c r="H140" s="416"/>
    </row>
    <row r="141" spans="5:8" x14ac:dyDescent="0.2">
      <c r="E141" s="416"/>
      <c r="F141" s="416"/>
      <c r="G141" s="416"/>
      <c r="H141" s="416"/>
    </row>
    <row r="142" spans="5:8" x14ac:dyDescent="0.2">
      <c r="E142" s="416"/>
      <c r="F142" s="416"/>
      <c r="G142" s="416"/>
      <c r="H142" s="416"/>
    </row>
    <row r="143" spans="5:8" x14ac:dyDescent="0.2">
      <c r="E143" s="416"/>
      <c r="F143" s="416"/>
      <c r="G143" s="416"/>
      <c r="H143" s="416"/>
    </row>
    <row r="144" spans="5:8" x14ac:dyDescent="0.2">
      <c r="E144" s="416"/>
      <c r="F144" s="416"/>
      <c r="G144" s="416"/>
      <c r="H144" s="416"/>
    </row>
    <row r="145" spans="5:8" x14ac:dyDescent="0.2">
      <c r="E145" s="416"/>
      <c r="F145" s="416"/>
      <c r="G145" s="416"/>
      <c r="H145" s="416"/>
    </row>
    <row r="146" spans="5:8" x14ac:dyDescent="0.2">
      <c r="E146" s="416"/>
      <c r="F146" s="416"/>
      <c r="G146" s="416"/>
      <c r="H146" s="416"/>
    </row>
    <row r="147" spans="5:8" x14ac:dyDescent="0.2">
      <c r="E147" s="416"/>
      <c r="F147" s="416"/>
      <c r="G147" s="416"/>
      <c r="H147" s="416"/>
    </row>
    <row r="148" spans="5:8" x14ac:dyDescent="0.2">
      <c r="E148" s="416"/>
      <c r="F148" s="416"/>
      <c r="G148" s="416"/>
      <c r="H148" s="416"/>
    </row>
    <row r="149" spans="5:8" x14ac:dyDescent="0.2">
      <c r="E149" s="416"/>
      <c r="F149" s="416"/>
      <c r="G149" s="416"/>
      <c r="H149" s="416"/>
    </row>
    <row r="150" spans="5:8" x14ac:dyDescent="0.2">
      <c r="E150" s="416"/>
      <c r="F150" s="416"/>
      <c r="G150" s="416"/>
      <c r="H150" s="416"/>
    </row>
    <row r="151" spans="5:8" x14ac:dyDescent="0.2">
      <c r="E151" s="416"/>
      <c r="F151" s="416"/>
      <c r="G151" s="416"/>
      <c r="H151" s="416"/>
    </row>
    <row r="152" spans="5:8" x14ac:dyDescent="0.2">
      <c r="E152" s="416"/>
      <c r="F152" s="416"/>
      <c r="G152" s="416"/>
      <c r="H152" s="416"/>
    </row>
    <row r="153" spans="5:8" x14ac:dyDescent="0.2">
      <c r="E153" s="416"/>
      <c r="F153" s="416"/>
      <c r="G153" s="416"/>
      <c r="H153" s="416"/>
    </row>
    <row r="154" spans="5:8" x14ac:dyDescent="0.2">
      <c r="E154" s="416"/>
      <c r="F154" s="416"/>
      <c r="G154" s="416"/>
      <c r="H154" s="416"/>
    </row>
    <row r="155" spans="5:8" x14ac:dyDescent="0.2">
      <c r="E155" s="416"/>
      <c r="F155" s="416"/>
      <c r="G155" s="416"/>
      <c r="H155" s="416"/>
    </row>
    <row r="156" spans="5:8" x14ac:dyDescent="0.2">
      <c r="E156" s="416"/>
      <c r="F156" s="416"/>
      <c r="G156" s="416"/>
      <c r="H156" s="416"/>
    </row>
    <row r="157" spans="5:8" x14ac:dyDescent="0.2">
      <c r="E157" s="416"/>
      <c r="F157" s="416"/>
      <c r="G157" s="416"/>
      <c r="H157" s="416"/>
    </row>
    <row r="158" spans="5:8" x14ac:dyDescent="0.2">
      <c r="E158" s="416"/>
      <c r="F158" s="416"/>
      <c r="G158" s="416"/>
      <c r="H158" s="416"/>
    </row>
    <row r="159" spans="5:8" x14ac:dyDescent="0.2">
      <c r="E159" s="416"/>
      <c r="F159" s="416"/>
      <c r="G159" s="416"/>
      <c r="H159" s="416"/>
    </row>
    <row r="160" spans="5:8" x14ac:dyDescent="0.2">
      <c r="E160" s="416"/>
      <c r="F160" s="416"/>
      <c r="G160" s="416"/>
      <c r="H160" s="416"/>
    </row>
    <row r="161" spans="5:8" x14ac:dyDescent="0.2">
      <c r="E161" s="416"/>
      <c r="F161" s="416"/>
      <c r="G161" s="416"/>
      <c r="H161" s="416"/>
    </row>
    <row r="162" spans="5:8" x14ac:dyDescent="0.2">
      <c r="E162" s="416"/>
      <c r="F162" s="416"/>
      <c r="G162" s="416"/>
      <c r="H162" s="416"/>
    </row>
    <row r="163" spans="5:8" x14ac:dyDescent="0.2">
      <c r="E163" s="416"/>
      <c r="F163" s="416"/>
      <c r="G163" s="416"/>
      <c r="H163" s="416"/>
    </row>
    <row r="164" spans="5:8" x14ac:dyDescent="0.2">
      <c r="E164" s="416"/>
      <c r="F164" s="416"/>
      <c r="G164" s="416"/>
      <c r="H164" s="416"/>
    </row>
    <row r="165" spans="5:8" x14ac:dyDescent="0.2">
      <c r="E165" s="416"/>
      <c r="F165" s="416"/>
      <c r="G165" s="416"/>
      <c r="H165" s="416"/>
    </row>
    <row r="166" spans="5:8" x14ac:dyDescent="0.2">
      <c r="E166" s="416"/>
      <c r="F166" s="416"/>
      <c r="G166" s="416"/>
      <c r="H166" s="416"/>
    </row>
    <row r="167" spans="5:8" x14ac:dyDescent="0.2">
      <c r="E167" s="416"/>
      <c r="F167" s="416"/>
      <c r="G167" s="416"/>
      <c r="H167" s="416"/>
    </row>
    <row r="168" spans="5:8" x14ac:dyDescent="0.2">
      <c r="E168" s="416"/>
      <c r="F168" s="416"/>
      <c r="G168" s="416"/>
      <c r="H168" s="416"/>
    </row>
    <row r="169" spans="5:8" x14ac:dyDescent="0.2">
      <c r="E169" s="416"/>
      <c r="F169" s="416"/>
      <c r="G169" s="416"/>
      <c r="H169" s="416"/>
    </row>
    <row r="170" spans="5:8" x14ac:dyDescent="0.2">
      <c r="E170" s="416"/>
      <c r="F170" s="416"/>
      <c r="G170" s="416"/>
      <c r="H170" s="416"/>
    </row>
    <row r="171" spans="5:8" x14ac:dyDescent="0.2">
      <c r="E171" s="416"/>
      <c r="F171" s="416"/>
      <c r="G171" s="416"/>
      <c r="H171" s="416"/>
    </row>
    <row r="172" spans="5:8" x14ac:dyDescent="0.2">
      <c r="E172" s="416"/>
      <c r="F172" s="416"/>
      <c r="G172" s="416"/>
      <c r="H172" s="416"/>
    </row>
    <row r="173" spans="5:8" x14ac:dyDescent="0.2">
      <c r="E173" s="416"/>
      <c r="F173" s="416"/>
      <c r="G173" s="416"/>
      <c r="H173" s="416"/>
    </row>
    <row r="174" spans="5:8" x14ac:dyDescent="0.2">
      <c r="E174" s="416"/>
      <c r="F174" s="416"/>
      <c r="G174" s="416"/>
      <c r="H174" s="416"/>
    </row>
    <row r="175" spans="5:8" x14ac:dyDescent="0.2">
      <c r="E175" s="416"/>
      <c r="F175" s="416"/>
      <c r="G175" s="416"/>
      <c r="H175" s="416"/>
    </row>
    <row r="176" spans="5:8" x14ac:dyDescent="0.2">
      <c r="E176" s="416"/>
      <c r="F176" s="416"/>
      <c r="G176" s="416"/>
      <c r="H176" s="416"/>
    </row>
    <row r="177" spans="5:8" x14ac:dyDescent="0.2">
      <c r="E177" s="416"/>
      <c r="F177" s="416"/>
      <c r="G177" s="416"/>
      <c r="H177" s="416"/>
    </row>
    <row r="178" spans="5:8" x14ac:dyDescent="0.2">
      <c r="E178" s="416"/>
      <c r="F178" s="416"/>
      <c r="G178" s="416"/>
      <c r="H178" s="416"/>
    </row>
    <row r="179" spans="5:8" x14ac:dyDescent="0.2">
      <c r="E179" s="416"/>
      <c r="F179" s="416"/>
      <c r="G179" s="416"/>
      <c r="H179" s="416"/>
    </row>
    <row r="180" spans="5:8" x14ac:dyDescent="0.2">
      <c r="E180" s="416"/>
      <c r="F180" s="416"/>
      <c r="G180" s="416"/>
      <c r="H180" s="416"/>
    </row>
    <row r="181" spans="5:8" x14ac:dyDescent="0.2">
      <c r="E181" s="416"/>
      <c r="F181" s="416"/>
      <c r="G181" s="416"/>
      <c r="H181" s="416"/>
    </row>
    <row r="182" spans="5:8" x14ac:dyDescent="0.2">
      <c r="E182" s="416"/>
      <c r="F182" s="416"/>
      <c r="G182" s="416"/>
      <c r="H182" s="416"/>
    </row>
    <row r="183" spans="5:8" x14ac:dyDescent="0.2">
      <c r="E183" s="416"/>
      <c r="F183" s="416"/>
      <c r="G183" s="416"/>
      <c r="H183" s="416"/>
    </row>
    <row r="184" spans="5:8" x14ac:dyDescent="0.2">
      <c r="E184" s="416"/>
      <c r="F184" s="416"/>
      <c r="G184" s="416"/>
      <c r="H184" s="416"/>
    </row>
    <row r="185" spans="5:8" x14ac:dyDescent="0.2">
      <c r="E185" s="416"/>
      <c r="F185" s="416"/>
      <c r="G185" s="416"/>
      <c r="H185" s="416"/>
    </row>
    <row r="186" spans="5:8" x14ac:dyDescent="0.2">
      <c r="E186" s="416"/>
      <c r="F186" s="416"/>
      <c r="G186" s="416"/>
      <c r="H186" s="416"/>
    </row>
    <row r="187" spans="5:8" x14ac:dyDescent="0.2">
      <c r="E187" s="416"/>
      <c r="F187" s="416"/>
      <c r="G187" s="416"/>
      <c r="H187" s="416"/>
    </row>
    <row r="188" spans="5:8" x14ac:dyDescent="0.2">
      <c r="E188" s="416"/>
      <c r="F188" s="416"/>
      <c r="G188" s="416"/>
      <c r="H188" s="416"/>
    </row>
    <row r="189" spans="5:8" x14ac:dyDescent="0.2">
      <c r="E189" s="416"/>
      <c r="F189" s="416"/>
      <c r="G189" s="416"/>
      <c r="H189" s="416"/>
    </row>
    <row r="190" spans="5:8" x14ac:dyDescent="0.2">
      <c r="E190" s="416"/>
      <c r="F190" s="416"/>
      <c r="G190" s="416"/>
      <c r="H190" s="416"/>
    </row>
    <row r="191" spans="5:8" x14ac:dyDescent="0.2">
      <c r="E191" s="416"/>
      <c r="F191" s="416"/>
      <c r="G191" s="416"/>
      <c r="H191" s="416"/>
    </row>
    <row r="192" spans="5:8" x14ac:dyDescent="0.2">
      <c r="E192" s="416"/>
      <c r="F192" s="416"/>
      <c r="G192" s="416"/>
      <c r="H192" s="416"/>
    </row>
    <row r="193" spans="5:8" x14ac:dyDescent="0.2">
      <c r="E193" s="416"/>
      <c r="F193" s="416"/>
      <c r="G193" s="416"/>
      <c r="H193" s="416"/>
    </row>
    <row r="194" spans="5:8" x14ac:dyDescent="0.2">
      <c r="E194" s="416"/>
      <c r="F194" s="416"/>
      <c r="G194" s="416"/>
      <c r="H194" s="416"/>
    </row>
    <row r="195" spans="5:8" x14ac:dyDescent="0.2">
      <c r="E195" s="416"/>
      <c r="F195" s="416"/>
      <c r="G195" s="416"/>
      <c r="H195" s="416"/>
    </row>
    <row r="196" spans="5:8" x14ac:dyDescent="0.2">
      <c r="E196" s="416"/>
      <c r="F196" s="416"/>
      <c r="G196" s="416"/>
      <c r="H196" s="416"/>
    </row>
    <row r="197" spans="5:8" x14ac:dyDescent="0.2">
      <c r="E197" s="416"/>
      <c r="F197" s="416"/>
      <c r="G197" s="416"/>
      <c r="H197" s="416"/>
    </row>
    <row r="198" spans="5:8" x14ac:dyDescent="0.2">
      <c r="E198" s="416"/>
      <c r="F198" s="416"/>
      <c r="G198" s="416"/>
      <c r="H198" s="416"/>
    </row>
    <row r="199" spans="5:8" x14ac:dyDescent="0.2">
      <c r="E199" s="416"/>
      <c r="F199" s="416"/>
      <c r="G199" s="416"/>
      <c r="H199" s="416"/>
    </row>
    <row r="200" spans="5:8" x14ac:dyDescent="0.2">
      <c r="E200" s="416"/>
      <c r="F200" s="416"/>
      <c r="G200" s="416"/>
      <c r="H200" s="416"/>
    </row>
    <row r="201" spans="5:8" x14ac:dyDescent="0.2">
      <c r="E201" s="416"/>
      <c r="F201" s="416"/>
      <c r="G201" s="416"/>
      <c r="H201" s="416"/>
    </row>
    <row r="202" spans="5:8" x14ac:dyDescent="0.2">
      <c r="E202" s="416"/>
      <c r="F202" s="416"/>
      <c r="G202" s="416"/>
      <c r="H202" s="416"/>
    </row>
    <row r="203" spans="5:8" x14ac:dyDescent="0.2">
      <c r="E203" s="416"/>
      <c r="F203" s="416"/>
      <c r="G203" s="416"/>
      <c r="H203" s="416"/>
    </row>
    <row r="204" spans="5:8" x14ac:dyDescent="0.2">
      <c r="E204" s="416"/>
      <c r="F204" s="416"/>
      <c r="G204" s="416"/>
      <c r="H204" s="416"/>
    </row>
    <row r="205" spans="5:8" x14ac:dyDescent="0.2">
      <c r="E205" s="416"/>
      <c r="F205" s="416"/>
      <c r="G205" s="416"/>
      <c r="H205" s="416"/>
    </row>
    <row r="206" spans="5:8" x14ac:dyDescent="0.2">
      <c r="E206" s="416"/>
      <c r="F206" s="416"/>
      <c r="G206" s="416"/>
      <c r="H206" s="416"/>
    </row>
    <row r="207" spans="5:8" x14ac:dyDescent="0.2">
      <c r="E207" s="416"/>
      <c r="F207" s="416"/>
      <c r="G207" s="416"/>
      <c r="H207" s="416"/>
    </row>
    <row r="208" spans="5:8" x14ac:dyDescent="0.2">
      <c r="E208" s="416"/>
      <c r="F208" s="416"/>
      <c r="G208" s="416"/>
      <c r="H208" s="416"/>
    </row>
    <row r="209" spans="5:8" x14ac:dyDescent="0.2">
      <c r="E209" s="416"/>
      <c r="F209" s="416"/>
      <c r="G209" s="416"/>
      <c r="H209" s="416"/>
    </row>
    <row r="210" spans="5:8" x14ac:dyDescent="0.2">
      <c r="E210" s="416"/>
      <c r="F210" s="416"/>
      <c r="G210" s="416"/>
      <c r="H210" s="416"/>
    </row>
    <row r="211" spans="5:8" x14ac:dyDescent="0.2">
      <c r="E211" s="416"/>
      <c r="F211" s="416"/>
      <c r="G211" s="416"/>
      <c r="H211" s="416"/>
    </row>
    <row r="212" spans="5:8" x14ac:dyDescent="0.2">
      <c r="E212" s="416"/>
      <c r="F212" s="416"/>
      <c r="G212" s="416"/>
      <c r="H212" s="416"/>
    </row>
    <row r="213" spans="5:8" x14ac:dyDescent="0.2">
      <c r="E213" s="416"/>
      <c r="F213" s="416"/>
      <c r="G213" s="416"/>
      <c r="H213" s="416"/>
    </row>
    <row r="214" spans="5:8" x14ac:dyDescent="0.2">
      <c r="E214" s="416"/>
      <c r="F214" s="416"/>
      <c r="G214" s="416"/>
      <c r="H214" s="416"/>
    </row>
    <row r="215" spans="5:8" x14ac:dyDescent="0.2">
      <c r="E215" s="416"/>
      <c r="F215" s="416"/>
      <c r="G215" s="416"/>
      <c r="H215" s="416"/>
    </row>
    <row r="216" spans="5:8" x14ac:dyDescent="0.2">
      <c r="E216" s="416"/>
      <c r="F216" s="416"/>
      <c r="G216" s="416"/>
      <c r="H216" s="416"/>
    </row>
    <row r="217" spans="5:8" x14ac:dyDescent="0.2">
      <c r="E217" s="416"/>
      <c r="F217" s="416"/>
      <c r="G217" s="416"/>
      <c r="H217" s="416"/>
    </row>
    <row r="218" spans="5:8" x14ac:dyDescent="0.2">
      <c r="E218" s="416"/>
      <c r="F218" s="416"/>
      <c r="G218" s="416"/>
      <c r="H218" s="416"/>
    </row>
    <row r="219" spans="5:8" x14ac:dyDescent="0.2">
      <c r="E219" s="416"/>
      <c r="F219" s="416"/>
      <c r="G219" s="416"/>
      <c r="H219" s="416"/>
    </row>
    <row r="220" spans="5:8" x14ac:dyDescent="0.2">
      <c r="E220" s="416"/>
      <c r="F220" s="416"/>
      <c r="G220" s="416"/>
      <c r="H220" s="416"/>
    </row>
    <row r="221" spans="5:8" x14ac:dyDescent="0.2">
      <c r="E221" s="416"/>
      <c r="F221" s="416"/>
      <c r="G221" s="416"/>
      <c r="H221" s="416"/>
    </row>
    <row r="222" spans="5:8" x14ac:dyDescent="0.2">
      <c r="E222" s="416"/>
      <c r="F222" s="416"/>
      <c r="G222" s="416"/>
      <c r="H222" s="416"/>
    </row>
    <row r="223" spans="5:8" x14ac:dyDescent="0.2">
      <c r="E223" s="416"/>
      <c r="F223" s="416"/>
      <c r="G223" s="416"/>
      <c r="H223" s="416"/>
    </row>
    <row r="224" spans="5:8" x14ac:dyDescent="0.2">
      <c r="E224" s="416"/>
      <c r="F224" s="416"/>
      <c r="G224" s="416"/>
      <c r="H224" s="416"/>
    </row>
    <row r="225" spans="5:8" x14ac:dyDescent="0.2">
      <c r="E225" s="416"/>
      <c r="F225" s="416"/>
      <c r="G225" s="416"/>
      <c r="H225" s="416"/>
    </row>
    <row r="226" spans="5:8" x14ac:dyDescent="0.2">
      <c r="E226" s="416"/>
      <c r="F226" s="416"/>
      <c r="G226" s="416"/>
      <c r="H226" s="416"/>
    </row>
    <row r="227" spans="5:8" x14ac:dyDescent="0.2">
      <c r="E227" s="416"/>
      <c r="F227" s="416"/>
      <c r="G227" s="416"/>
      <c r="H227" s="416"/>
    </row>
    <row r="228" spans="5:8" x14ac:dyDescent="0.2">
      <c r="E228" s="416"/>
      <c r="F228" s="416"/>
      <c r="G228" s="416"/>
      <c r="H228" s="416"/>
    </row>
    <row r="229" spans="5:8" x14ac:dyDescent="0.2">
      <c r="E229" s="416"/>
      <c r="F229" s="416"/>
      <c r="G229" s="416"/>
      <c r="H229" s="416"/>
    </row>
    <row r="230" spans="5:8" x14ac:dyDescent="0.2">
      <c r="E230" s="416"/>
      <c r="F230" s="416"/>
      <c r="G230" s="416"/>
      <c r="H230" s="416"/>
    </row>
    <row r="231" spans="5:8" x14ac:dyDescent="0.2">
      <c r="E231" s="416"/>
      <c r="F231" s="416"/>
      <c r="G231" s="416"/>
      <c r="H231" s="416"/>
    </row>
    <row r="232" spans="5:8" x14ac:dyDescent="0.2">
      <c r="E232" s="416"/>
      <c r="F232" s="416"/>
      <c r="G232" s="416"/>
      <c r="H232" s="416"/>
    </row>
    <row r="233" spans="5:8" x14ac:dyDescent="0.2">
      <c r="E233" s="416"/>
      <c r="F233" s="416"/>
      <c r="G233" s="416"/>
      <c r="H233" s="416"/>
    </row>
    <row r="234" spans="5:8" x14ac:dyDescent="0.2">
      <c r="E234" s="416"/>
      <c r="F234" s="416"/>
      <c r="G234" s="416"/>
      <c r="H234" s="416"/>
    </row>
    <row r="235" spans="5:8" x14ac:dyDescent="0.2">
      <c r="E235" s="416"/>
      <c r="F235" s="416"/>
      <c r="G235" s="416"/>
      <c r="H235" s="416"/>
    </row>
    <row r="236" spans="5:8" x14ac:dyDescent="0.2">
      <c r="E236" s="416"/>
      <c r="F236" s="416"/>
      <c r="G236" s="416"/>
      <c r="H236" s="416"/>
    </row>
    <row r="237" spans="5:8" x14ac:dyDescent="0.2">
      <c r="E237" s="416"/>
      <c r="F237" s="416"/>
      <c r="G237" s="416"/>
      <c r="H237" s="416"/>
    </row>
    <row r="238" spans="5:8" x14ac:dyDescent="0.2">
      <c r="E238" s="416"/>
      <c r="F238" s="416"/>
      <c r="G238" s="416"/>
      <c r="H238" s="416"/>
    </row>
    <row r="239" spans="5:8" x14ac:dyDescent="0.2">
      <c r="E239" s="416"/>
      <c r="F239" s="416"/>
      <c r="G239" s="416"/>
      <c r="H239" s="416"/>
    </row>
    <row r="240" spans="5:8" x14ac:dyDescent="0.2">
      <c r="E240" s="416"/>
      <c r="F240" s="416"/>
      <c r="G240" s="416"/>
      <c r="H240" s="416"/>
    </row>
    <row r="241" spans="5:8" x14ac:dyDescent="0.2">
      <c r="E241" s="416"/>
      <c r="F241" s="416"/>
      <c r="G241" s="416"/>
      <c r="H241" s="416"/>
    </row>
    <row r="242" spans="5:8" x14ac:dyDescent="0.2">
      <c r="E242" s="416"/>
      <c r="F242" s="416"/>
      <c r="G242" s="416"/>
      <c r="H242" s="416"/>
    </row>
    <row r="243" spans="5:8" x14ac:dyDescent="0.2">
      <c r="E243" s="416"/>
      <c r="F243" s="416"/>
      <c r="G243" s="416"/>
      <c r="H243" s="416"/>
    </row>
    <row r="244" spans="5:8" x14ac:dyDescent="0.2">
      <c r="E244" s="416"/>
      <c r="F244" s="416"/>
      <c r="G244" s="416"/>
      <c r="H244" s="416"/>
    </row>
    <row r="245" spans="5:8" x14ac:dyDescent="0.2">
      <c r="E245" s="416"/>
      <c r="F245" s="416"/>
      <c r="G245" s="416"/>
      <c r="H245" s="416"/>
    </row>
    <row r="246" spans="5:8" x14ac:dyDescent="0.2">
      <c r="E246" s="416"/>
      <c r="F246" s="416"/>
      <c r="G246" s="416"/>
      <c r="H246" s="416"/>
    </row>
  </sheetData>
  <mergeCells count="3">
    <mergeCell ref="E7:H7"/>
    <mergeCell ref="E79:E82"/>
    <mergeCell ref="F79:F82"/>
  </mergeCells>
  <pageMargins left="0.70866141732283472" right="0.70866141732283472" top="0.74803149606299213" bottom="0.74803149606299213" header="0.31496062992125984" footer="0.31496062992125984"/>
  <pageSetup paperSize="9" scale="3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  <pageSetUpPr fitToPage="1"/>
  </sheetPr>
  <dimension ref="A1:M91"/>
  <sheetViews>
    <sheetView zoomScaleNormal="100" workbookViewId="0">
      <selection activeCell="K7" sqref="K7"/>
    </sheetView>
  </sheetViews>
  <sheetFormatPr defaultRowHeight="12.75" x14ac:dyDescent="0.2"/>
  <cols>
    <col min="1" max="2" width="9.140625" style="1093"/>
    <col min="3" max="3" width="4.5703125" customWidth="1"/>
    <col min="4" max="4" width="68.85546875" customWidth="1"/>
    <col min="5" max="5" width="16.140625" style="422" customWidth="1"/>
    <col min="6" max="7" width="12.5703125" bestFit="1" customWidth="1"/>
  </cols>
  <sheetData>
    <row r="1" spans="3:8" ht="17.25" customHeight="1" x14ac:dyDescent="0.2">
      <c r="C1" s="176"/>
      <c r="D1" s="244"/>
      <c r="E1" s="244" t="s">
        <v>343</v>
      </c>
    </row>
    <row r="2" spans="3:8" ht="16.5" customHeight="1" x14ac:dyDescent="0.2">
      <c r="C2" s="176"/>
      <c r="D2" s="244"/>
      <c r="E2" s="244" t="s">
        <v>344</v>
      </c>
    </row>
    <row r="3" spans="3:8" ht="16.5" customHeight="1" x14ac:dyDescent="0.2">
      <c r="C3" s="176"/>
      <c r="D3" s="244"/>
      <c r="E3" s="244" t="s">
        <v>332</v>
      </c>
    </row>
    <row r="4" spans="3:8" ht="16.5" customHeight="1" x14ac:dyDescent="0.2">
      <c r="C4" s="176"/>
      <c r="D4" s="244"/>
      <c r="E4" s="244" t="s">
        <v>349</v>
      </c>
    </row>
    <row r="5" spans="3:8" ht="16.5" customHeight="1" x14ac:dyDescent="0.2">
      <c r="C5" s="176"/>
      <c r="D5" s="244"/>
      <c r="E5" s="244" t="s">
        <v>721</v>
      </c>
    </row>
    <row r="6" spans="3:8" ht="16.5" customHeight="1" x14ac:dyDescent="0.2">
      <c r="C6" s="176"/>
      <c r="D6" s="244"/>
      <c r="E6" s="244" t="s">
        <v>330</v>
      </c>
    </row>
    <row r="7" spans="3:8" ht="43.5" customHeight="1" x14ac:dyDescent="0.25">
      <c r="C7" s="176"/>
      <c r="D7" s="246" t="s">
        <v>296</v>
      </c>
      <c r="E7" s="418"/>
    </row>
    <row r="8" spans="3:8" ht="24" customHeight="1" thickBot="1" x14ac:dyDescent="0.3">
      <c r="C8" s="176"/>
      <c r="D8" s="245" t="s">
        <v>297</v>
      </c>
      <c r="E8" s="418"/>
      <c r="H8" s="175"/>
    </row>
    <row r="9" spans="3:8" ht="16.5" thickBot="1" x14ac:dyDescent="0.25">
      <c r="C9" s="467">
        <v>1</v>
      </c>
      <c r="D9" s="247" t="s">
        <v>261</v>
      </c>
      <c r="E9" s="468" t="s">
        <v>262</v>
      </c>
    </row>
    <row r="10" spans="3:8" ht="16.5" thickBot="1" x14ac:dyDescent="0.25">
      <c r="C10" s="469">
        <v>2</v>
      </c>
      <c r="D10" s="248" t="s">
        <v>263</v>
      </c>
      <c r="E10" s="477">
        <f>E11+E12+E13</f>
        <v>33.200000000000003</v>
      </c>
    </row>
    <row r="11" spans="3:8" ht="16.5" thickBot="1" x14ac:dyDescent="0.25">
      <c r="C11" s="469">
        <v>3</v>
      </c>
      <c r="D11" s="249" t="s">
        <v>1</v>
      </c>
      <c r="E11" s="419">
        <v>24.6</v>
      </c>
    </row>
    <row r="12" spans="3:8" ht="16.5" thickBot="1" x14ac:dyDescent="0.25">
      <c r="C12" s="469">
        <v>4</v>
      </c>
      <c r="D12" s="234" t="s">
        <v>264</v>
      </c>
      <c r="E12" s="419">
        <v>8.1</v>
      </c>
    </row>
    <row r="13" spans="3:8" ht="16.5" thickBot="1" x14ac:dyDescent="0.25">
      <c r="C13" s="469">
        <v>5</v>
      </c>
      <c r="D13" s="234" t="s">
        <v>265</v>
      </c>
      <c r="E13" s="419">
        <v>0.5</v>
      </c>
    </row>
    <row r="14" spans="3:8" ht="16.5" thickBot="1" x14ac:dyDescent="0.25">
      <c r="C14" s="469">
        <v>6</v>
      </c>
      <c r="D14" s="248" t="s">
        <v>266</v>
      </c>
      <c r="E14" s="473">
        <f>E15+E16+E17</f>
        <v>1098.6000000000001</v>
      </c>
    </row>
    <row r="15" spans="3:8" ht="16.5" thickBot="1" x14ac:dyDescent="0.25">
      <c r="C15" s="470">
        <v>7</v>
      </c>
      <c r="D15" s="302" t="s">
        <v>3</v>
      </c>
      <c r="E15" s="420">
        <v>1074.3</v>
      </c>
    </row>
    <row r="16" spans="3:8" ht="16.5" thickBot="1" x14ac:dyDescent="0.25">
      <c r="C16" s="470">
        <v>8</v>
      </c>
      <c r="D16" s="302" t="s">
        <v>267</v>
      </c>
      <c r="E16" s="420">
        <v>18.899999999999999</v>
      </c>
    </row>
    <row r="17" spans="3:5" ht="16.5" thickBot="1" x14ac:dyDescent="0.25">
      <c r="C17" s="469">
        <v>9</v>
      </c>
      <c r="D17" s="234" t="s">
        <v>2</v>
      </c>
      <c r="E17" s="419">
        <v>5.4</v>
      </c>
    </row>
    <row r="18" spans="3:5" ht="16.5" thickBot="1" x14ac:dyDescent="0.25">
      <c r="C18" s="469">
        <v>10</v>
      </c>
      <c r="D18" s="248" t="s">
        <v>268</v>
      </c>
      <c r="E18" s="473">
        <f>E19+E20+E21+E22+E23</f>
        <v>1782.9</v>
      </c>
    </row>
    <row r="19" spans="3:5" s="6" customFormat="1" ht="16.5" thickBot="1" x14ac:dyDescent="0.25">
      <c r="C19" s="470">
        <v>11</v>
      </c>
      <c r="D19" s="302" t="s">
        <v>269</v>
      </c>
      <c r="E19" s="420">
        <v>237.3</v>
      </c>
    </row>
    <row r="20" spans="3:5" s="6" customFormat="1" ht="16.5" thickBot="1" x14ac:dyDescent="0.25">
      <c r="C20" s="470">
        <v>12</v>
      </c>
      <c r="D20" s="302" t="s">
        <v>4</v>
      </c>
      <c r="E20" s="420">
        <v>462.9</v>
      </c>
    </row>
    <row r="21" spans="3:5" s="6" customFormat="1" ht="16.5" thickBot="1" x14ac:dyDescent="0.25">
      <c r="C21" s="470">
        <v>13</v>
      </c>
      <c r="D21" s="302" t="s">
        <v>270</v>
      </c>
      <c r="E21" s="420">
        <v>861</v>
      </c>
    </row>
    <row r="22" spans="3:5" s="6" customFormat="1" ht="16.5" thickBot="1" x14ac:dyDescent="0.25">
      <c r="C22" s="470">
        <v>14</v>
      </c>
      <c r="D22" s="302" t="s">
        <v>271</v>
      </c>
      <c r="E22" s="420">
        <v>16.8</v>
      </c>
    </row>
    <row r="23" spans="3:5" s="6" customFormat="1" ht="16.5" thickBot="1" x14ac:dyDescent="0.25">
      <c r="C23" s="470">
        <v>15</v>
      </c>
      <c r="D23" s="302" t="s">
        <v>272</v>
      </c>
      <c r="E23" s="420">
        <v>204.9</v>
      </c>
    </row>
    <row r="24" spans="3:5" s="6" customFormat="1" ht="16.5" thickBot="1" x14ac:dyDescent="0.25">
      <c r="C24" s="470">
        <v>16</v>
      </c>
      <c r="D24" s="304" t="s">
        <v>273</v>
      </c>
      <c r="E24" s="474">
        <f>E25+E26</f>
        <v>267.90000000000003</v>
      </c>
    </row>
    <row r="25" spans="3:5" s="6" customFormat="1" ht="16.5" thickBot="1" x14ac:dyDescent="0.25">
      <c r="C25" s="470">
        <v>17</v>
      </c>
      <c r="D25" s="302" t="s">
        <v>34</v>
      </c>
      <c r="E25" s="420">
        <v>262.60000000000002</v>
      </c>
    </row>
    <row r="26" spans="3:5" s="6" customFormat="1" ht="16.5" thickBot="1" x14ac:dyDescent="0.25">
      <c r="C26" s="470">
        <v>18</v>
      </c>
      <c r="D26" s="302" t="s">
        <v>274</v>
      </c>
      <c r="E26" s="420">
        <v>5.3</v>
      </c>
    </row>
    <row r="27" spans="3:5" ht="16.5" thickBot="1" x14ac:dyDescent="0.25">
      <c r="C27" s="469">
        <v>19</v>
      </c>
      <c r="D27" s="248" t="s">
        <v>275</v>
      </c>
      <c r="E27" s="473">
        <f>E28+E29+E30</f>
        <v>504.858</v>
      </c>
    </row>
    <row r="28" spans="3:5" ht="16.5" thickBot="1" x14ac:dyDescent="0.25">
      <c r="C28" s="469">
        <v>20</v>
      </c>
      <c r="D28" s="234" t="s">
        <v>276</v>
      </c>
      <c r="E28" s="419">
        <v>210.1</v>
      </c>
    </row>
    <row r="29" spans="3:5" ht="16.5" thickBot="1" x14ac:dyDescent="0.25">
      <c r="C29" s="469">
        <v>21</v>
      </c>
      <c r="D29" s="234" t="s">
        <v>277</v>
      </c>
      <c r="E29" s="419">
        <v>287</v>
      </c>
    </row>
    <row r="30" spans="3:5" ht="16.5" thickBot="1" x14ac:dyDescent="0.25">
      <c r="C30" s="469">
        <v>23</v>
      </c>
      <c r="D30" s="234" t="s">
        <v>278</v>
      </c>
      <c r="E30" s="419">
        <v>7.758</v>
      </c>
    </row>
    <row r="31" spans="3:5" ht="16.5" thickBot="1" x14ac:dyDescent="0.25">
      <c r="C31" s="469">
        <v>24</v>
      </c>
      <c r="D31" s="248" t="s">
        <v>279</v>
      </c>
      <c r="E31" s="473">
        <f>E32</f>
        <v>10.6</v>
      </c>
    </row>
    <row r="32" spans="3:5" ht="16.5" thickBot="1" x14ac:dyDescent="0.25">
      <c r="C32" s="469">
        <v>25</v>
      </c>
      <c r="D32" s="234" t="s">
        <v>280</v>
      </c>
      <c r="E32" s="419">
        <v>10.6</v>
      </c>
    </row>
    <row r="33" spans="3:5" ht="16.5" thickBot="1" x14ac:dyDescent="0.25">
      <c r="C33" s="469">
        <v>26</v>
      </c>
      <c r="D33" s="248" t="s">
        <v>281</v>
      </c>
      <c r="E33" s="473">
        <f>E34</f>
        <v>28.3</v>
      </c>
    </row>
    <row r="34" spans="3:5" ht="16.5" thickBot="1" x14ac:dyDescent="0.25">
      <c r="C34" s="469">
        <v>27</v>
      </c>
      <c r="D34" s="234" t="s">
        <v>5</v>
      </c>
      <c r="E34" s="419">
        <v>28.3</v>
      </c>
    </row>
    <row r="35" spans="3:5" ht="16.5" thickBot="1" x14ac:dyDescent="0.25">
      <c r="C35" s="469">
        <v>28</v>
      </c>
      <c r="D35" s="248" t="s">
        <v>282</v>
      </c>
      <c r="E35" s="473">
        <f>E36</f>
        <v>0.4</v>
      </c>
    </row>
    <row r="36" spans="3:5" ht="16.5" thickBot="1" x14ac:dyDescent="0.25">
      <c r="C36" s="469">
        <v>29</v>
      </c>
      <c r="D36" s="234" t="s">
        <v>283</v>
      </c>
      <c r="E36" s="419">
        <v>0.4</v>
      </c>
    </row>
    <row r="37" spans="3:5" ht="16.5" thickBot="1" x14ac:dyDescent="0.25">
      <c r="C37" s="469">
        <v>30</v>
      </c>
      <c r="D37" s="248" t="s">
        <v>284</v>
      </c>
      <c r="E37" s="473">
        <f>E38</f>
        <v>8.24</v>
      </c>
    </row>
    <row r="38" spans="3:5" ht="16.5" thickBot="1" x14ac:dyDescent="0.25">
      <c r="C38" s="469">
        <v>31</v>
      </c>
      <c r="D38" s="234" t="s">
        <v>285</v>
      </c>
      <c r="E38" s="419">
        <v>8.24</v>
      </c>
    </row>
    <row r="39" spans="3:5" ht="16.5" thickBot="1" x14ac:dyDescent="0.25">
      <c r="C39" s="469">
        <v>32</v>
      </c>
      <c r="D39" s="248" t="s">
        <v>288</v>
      </c>
      <c r="E39" s="473">
        <f>E40</f>
        <v>16.800999999999998</v>
      </c>
    </row>
    <row r="40" spans="3:5" ht="16.5" thickBot="1" x14ac:dyDescent="0.25">
      <c r="C40" s="469">
        <v>33</v>
      </c>
      <c r="D40" s="234" t="s">
        <v>290</v>
      </c>
      <c r="E40" s="419">
        <v>16.800999999999998</v>
      </c>
    </row>
    <row r="41" spans="3:5" ht="16.5" thickBot="1" x14ac:dyDescent="0.25">
      <c r="C41" s="573">
        <v>34</v>
      </c>
      <c r="D41" s="574" t="s">
        <v>286</v>
      </c>
      <c r="E41" s="575">
        <v>3765.299</v>
      </c>
    </row>
    <row r="42" spans="3:5" ht="16.5" thickBot="1" x14ac:dyDescent="0.25">
      <c r="C42" s="573">
        <v>35</v>
      </c>
      <c r="D42" s="576" t="s">
        <v>287</v>
      </c>
      <c r="E42" s="1030">
        <f>E43+E56+E60+E67+E69+E73+E82+E84+E86</f>
        <v>13631.426499999998</v>
      </c>
    </row>
    <row r="43" spans="3:5" ht="16.5" thickBot="1" x14ac:dyDescent="0.25">
      <c r="C43" s="469">
        <v>36</v>
      </c>
      <c r="D43" s="248" t="s">
        <v>288</v>
      </c>
      <c r="E43" s="473">
        <f>E44+E45+E46+E47+E48+E49+E51+E52+E53+E55+E54+E50</f>
        <v>7891.3399999999992</v>
      </c>
    </row>
    <row r="44" spans="3:5" ht="16.5" thickBot="1" x14ac:dyDescent="0.3">
      <c r="C44" s="470">
        <v>37</v>
      </c>
      <c r="D44" s="302" t="s">
        <v>183</v>
      </c>
      <c r="E44" s="1032">
        <v>7382.4</v>
      </c>
    </row>
    <row r="45" spans="3:5" ht="16.5" thickBot="1" x14ac:dyDescent="0.25">
      <c r="C45" s="470">
        <v>38</v>
      </c>
      <c r="D45" s="410" t="s">
        <v>289</v>
      </c>
      <c r="E45" s="1033">
        <v>82.4</v>
      </c>
    </row>
    <row r="46" spans="3:5" ht="32.25" thickBot="1" x14ac:dyDescent="0.25">
      <c r="C46" s="470">
        <v>39</v>
      </c>
      <c r="D46" s="410" t="s">
        <v>331</v>
      </c>
      <c r="E46" s="1034">
        <v>122.2</v>
      </c>
    </row>
    <row r="47" spans="3:5" ht="32.25" thickBot="1" x14ac:dyDescent="0.25">
      <c r="C47" s="469">
        <v>40</v>
      </c>
      <c r="D47" s="250" t="s">
        <v>302</v>
      </c>
      <c r="E47" s="1035">
        <v>0.8</v>
      </c>
    </row>
    <row r="48" spans="3:5" ht="16.5" thickBot="1" x14ac:dyDescent="0.25">
      <c r="C48" s="470">
        <v>41</v>
      </c>
      <c r="D48" s="302" t="s">
        <v>299</v>
      </c>
      <c r="E48" s="1034">
        <v>143</v>
      </c>
    </row>
    <row r="49" spans="3:5" ht="16.5" thickBot="1" x14ac:dyDescent="0.25">
      <c r="C49" s="470">
        <v>42</v>
      </c>
      <c r="D49" s="302" t="s">
        <v>309</v>
      </c>
      <c r="E49" s="1034">
        <v>11.032</v>
      </c>
    </row>
    <row r="50" spans="3:5" ht="16.5" thickBot="1" x14ac:dyDescent="0.3">
      <c r="C50" s="470">
        <v>43</v>
      </c>
      <c r="D50" s="203" t="s">
        <v>374</v>
      </c>
      <c r="E50" s="1033">
        <v>40.664999999999999</v>
      </c>
    </row>
    <row r="51" spans="3:5" ht="16.5" thickBot="1" x14ac:dyDescent="0.3">
      <c r="C51" s="470">
        <v>44</v>
      </c>
      <c r="D51" s="203" t="s">
        <v>318</v>
      </c>
      <c r="E51" s="1034">
        <v>60.73</v>
      </c>
    </row>
    <row r="52" spans="3:5" ht="32.25" thickBot="1" x14ac:dyDescent="0.3">
      <c r="C52" s="470">
        <v>45</v>
      </c>
      <c r="D52" s="408" t="s">
        <v>320</v>
      </c>
      <c r="E52" s="1034">
        <v>3.319</v>
      </c>
    </row>
    <row r="53" spans="3:5" ht="16.5" thickBot="1" x14ac:dyDescent="0.3">
      <c r="C53" s="470">
        <v>46</v>
      </c>
      <c r="D53" s="408" t="s">
        <v>313</v>
      </c>
      <c r="E53" s="1034">
        <v>20.315000000000001</v>
      </c>
    </row>
    <row r="54" spans="3:5" ht="32.25" thickBot="1" x14ac:dyDescent="0.3">
      <c r="C54" s="470">
        <v>47</v>
      </c>
      <c r="D54" s="203" t="s">
        <v>375</v>
      </c>
      <c r="E54" s="1033">
        <v>1.4790000000000001</v>
      </c>
    </row>
    <row r="55" spans="3:5" ht="16.5" thickBot="1" x14ac:dyDescent="0.25">
      <c r="C55" s="470">
        <v>48</v>
      </c>
      <c r="D55" s="302" t="s">
        <v>336</v>
      </c>
      <c r="E55" s="421">
        <v>23</v>
      </c>
    </row>
    <row r="56" spans="3:5" ht="16.5" thickBot="1" x14ac:dyDescent="0.25">
      <c r="C56" s="470">
        <v>49</v>
      </c>
      <c r="D56" s="304" t="s">
        <v>291</v>
      </c>
      <c r="E56" s="474">
        <f>E57+E58+E59</f>
        <v>166.74199999999999</v>
      </c>
    </row>
    <row r="57" spans="3:5" ht="16.5" thickBot="1" x14ac:dyDescent="0.25">
      <c r="C57" s="470">
        <v>50</v>
      </c>
      <c r="D57" s="302" t="s">
        <v>292</v>
      </c>
      <c r="E57" s="420">
        <v>34</v>
      </c>
    </row>
    <row r="58" spans="3:5" ht="16.5" thickBot="1" x14ac:dyDescent="0.25">
      <c r="C58" s="470">
        <v>51</v>
      </c>
      <c r="D58" s="302" t="s">
        <v>293</v>
      </c>
      <c r="E58" s="420">
        <v>32.741999999999997</v>
      </c>
    </row>
    <row r="59" spans="3:5" ht="32.25" thickBot="1" x14ac:dyDescent="0.3">
      <c r="C59" s="470">
        <v>52</v>
      </c>
      <c r="D59" s="203" t="s">
        <v>362</v>
      </c>
      <c r="E59" s="420">
        <v>100</v>
      </c>
    </row>
    <row r="60" spans="3:5" ht="16.5" thickBot="1" x14ac:dyDescent="0.25">
      <c r="C60" s="470">
        <v>53</v>
      </c>
      <c r="D60" s="304" t="s">
        <v>268</v>
      </c>
      <c r="E60" s="474">
        <f>E61+E62+E63+E64+E66+E65</f>
        <v>405.0560000000001</v>
      </c>
    </row>
    <row r="61" spans="3:5" ht="16.5" thickBot="1" x14ac:dyDescent="0.3">
      <c r="C61" s="470">
        <v>54</v>
      </c>
      <c r="D61" s="203" t="s">
        <v>244</v>
      </c>
      <c r="E61" s="420">
        <v>210.3</v>
      </c>
    </row>
    <row r="62" spans="3:5" ht="32.25" thickBot="1" x14ac:dyDescent="0.25">
      <c r="C62" s="470">
        <v>55</v>
      </c>
      <c r="D62" s="302" t="s">
        <v>303</v>
      </c>
      <c r="E62" s="303">
        <v>110.9</v>
      </c>
    </row>
    <row r="63" spans="3:5" ht="16.5" thickBot="1" x14ac:dyDescent="0.25">
      <c r="C63" s="470">
        <v>56</v>
      </c>
      <c r="D63" s="302" t="s">
        <v>237</v>
      </c>
      <c r="E63" s="303">
        <v>27</v>
      </c>
    </row>
    <row r="64" spans="3:5" s="6" customFormat="1" ht="16.5" thickBot="1" x14ac:dyDescent="0.25">
      <c r="C64" s="470">
        <v>57</v>
      </c>
      <c r="D64" s="302" t="s">
        <v>340</v>
      </c>
      <c r="E64" s="420">
        <v>20.088000000000001</v>
      </c>
    </row>
    <row r="65" spans="3:13" s="6" customFormat="1" ht="16.5" thickBot="1" x14ac:dyDescent="0.3">
      <c r="C65" s="470">
        <v>58</v>
      </c>
      <c r="D65" s="203" t="s">
        <v>364</v>
      </c>
      <c r="E65" s="420">
        <v>6.1580000000000004</v>
      </c>
    </row>
    <row r="66" spans="3:13" s="6" customFormat="1" ht="32.25" thickBot="1" x14ac:dyDescent="0.3">
      <c r="C66" s="470">
        <v>59</v>
      </c>
      <c r="D66" s="203" t="s">
        <v>365</v>
      </c>
      <c r="E66" s="303">
        <v>30.61</v>
      </c>
    </row>
    <row r="67" spans="3:13" s="6" customFormat="1" ht="16.5" thickBot="1" x14ac:dyDescent="0.25">
      <c r="C67" s="470">
        <v>60</v>
      </c>
      <c r="D67" s="304" t="s">
        <v>328</v>
      </c>
      <c r="E67" s="474">
        <f>E68</f>
        <v>1927.8</v>
      </c>
    </row>
    <row r="68" spans="3:13" s="6" customFormat="1" ht="16.5" thickBot="1" x14ac:dyDescent="0.25">
      <c r="C68" s="470">
        <v>61</v>
      </c>
      <c r="D68" s="302" t="s">
        <v>316</v>
      </c>
      <c r="E68" s="420">
        <v>1927.8</v>
      </c>
      <c r="M68" s="298"/>
    </row>
    <row r="69" spans="3:13" s="6" customFormat="1" ht="16.5" thickBot="1" x14ac:dyDescent="0.25">
      <c r="C69" s="470">
        <v>62</v>
      </c>
      <c r="D69" s="304" t="s">
        <v>329</v>
      </c>
      <c r="E69" s="474">
        <f>E70+E71+E72</f>
        <v>774.29332999999997</v>
      </c>
    </row>
    <row r="70" spans="3:13" s="6" customFormat="1" ht="16.5" thickBot="1" x14ac:dyDescent="0.25">
      <c r="C70" s="470">
        <v>63</v>
      </c>
      <c r="D70" s="302" t="s">
        <v>326</v>
      </c>
      <c r="E70" s="303">
        <v>10.71533</v>
      </c>
      <c r="F70"/>
    </row>
    <row r="71" spans="3:13" s="6" customFormat="1" ht="16.5" thickBot="1" x14ac:dyDescent="0.3">
      <c r="C71" s="470">
        <v>64</v>
      </c>
      <c r="D71" s="203" t="s">
        <v>325</v>
      </c>
      <c r="E71" s="421">
        <v>673.3</v>
      </c>
    </row>
    <row r="72" spans="3:13" s="6" customFormat="1" ht="63.75" thickBot="1" x14ac:dyDescent="0.3">
      <c r="C72" s="470">
        <v>65</v>
      </c>
      <c r="D72" s="203" t="s">
        <v>432</v>
      </c>
      <c r="E72" s="289">
        <v>90.278000000000006</v>
      </c>
    </row>
    <row r="73" spans="3:13" s="6" customFormat="1" ht="16.5" thickBot="1" x14ac:dyDescent="0.25">
      <c r="C73" s="471">
        <v>66</v>
      </c>
      <c r="D73" s="409" t="s">
        <v>273</v>
      </c>
      <c r="E73" s="475">
        <f>E74+E75+E76+E77+E78+E79+E80+E81</f>
        <v>444.06554999999997</v>
      </c>
    </row>
    <row r="74" spans="3:13" s="6" customFormat="1" ht="32.25" thickBot="1" x14ac:dyDescent="0.25">
      <c r="C74" s="471">
        <v>67</v>
      </c>
      <c r="D74" s="410" t="s">
        <v>322</v>
      </c>
      <c r="E74" s="1088">
        <v>0.49445</v>
      </c>
    </row>
    <row r="75" spans="3:13" s="6" customFormat="1" ht="32.25" thickBot="1" x14ac:dyDescent="0.25">
      <c r="C75" s="471">
        <v>68</v>
      </c>
      <c r="D75" s="410" t="s">
        <v>695</v>
      </c>
      <c r="E75" s="289">
        <v>125.91614</v>
      </c>
      <c r="F75"/>
    </row>
    <row r="76" spans="3:13" s="6" customFormat="1" ht="32.25" customHeight="1" thickBot="1" x14ac:dyDescent="0.3">
      <c r="C76" s="471">
        <v>69</v>
      </c>
      <c r="D76" s="203" t="s">
        <v>696</v>
      </c>
      <c r="E76" s="289">
        <v>154.90768</v>
      </c>
      <c r="F76"/>
      <c r="G76" s="565"/>
    </row>
    <row r="77" spans="3:13" s="6" customFormat="1" ht="47.25" customHeight="1" thickBot="1" x14ac:dyDescent="0.25">
      <c r="C77" s="471">
        <v>70</v>
      </c>
      <c r="D77" s="410" t="s">
        <v>327</v>
      </c>
      <c r="E77" s="289">
        <v>85.087999999999994</v>
      </c>
    </row>
    <row r="78" spans="3:13" s="6" customFormat="1" ht="63" customHeight="1" thickBot="1" x14ac:dyDescent="0.3">
      <c r="C78" s="471">
        <v>71</v>
      </c>
      <c r="D78" s="203" t="s">
        <v>415</v>
      </c>
      <c r="E78" s="303">
        <v>21.74</v>
      </c>
      <c r="F78"/>
    </row>
    <row r="79" spans="3:13" s="6" customFormat="1" ht="63" customHeight="1" thickBot="1" x14ac:dyDescent="0.3">
      <c r="C79" s="471">
        <v>72</v>
      </c>
      <c r="D79" s="203" t="s">
        <v>430</v>
      </c>
      <c r="E79" s="289">
        <v>33.041530000000002</v>
      </c>
      <c r="F79" s="944"/>
    </row>
    <row r="80" spans="3:13" s="6" customFormat="1" ht="63" customHeight="1" thickBot="1" x14ac:dyDescent="0.3">
      <c r="C80" s="471">
        <v>73</v>
      </c>
      <c r="D80" s="203" t="s">
        <v>431</v>
      </c>
      <c r="E80" s="289">
        <v>22.830069999999999</v>
      </c>
      <c r="F80" s="944"/>
      <c r="G80" s="1026"/>
    </row>
    <row r="81" spans="3:7" s="6" customFormat="1" ht="109.5" customHeight="1" thickBot="1" x14ac:dyDescent="0.3">
      <c r="C81" s="471">
        <v>74</v>
      </c>
      <c r="D81" s="203" t="s">
        <v>433</v>
      </c>
      <c r="E81" s="289">
        <v>4.768E-2</v>
      </c>
      <c r="F81" s="944"/>
    </row>
    <row r="82" spans="3:7" s="6" customFormat="1" ht="18.75" customHeight="1" thickBot="1" x14ac:dyDescent="0.3">
      <c r="C82" s="471">
        <v>75</v>
      </c>
      <c r="D82" s="332" t="s">
        <v>275</v>
      </c>
      <c r="E82" s="476">
        <f>E83</f>
        <v>737</v>
      </c>
      <c r="F82"/>
    </row>
    <row r="83" spans="3:7" s="6" customFormat="1" ht="19.5" customHeight="1" thickBot="1" x14ac:dyDescent="0.25">
      <c r="C83" s="470">
        <v>76</v>
      </c>
      <c r="D83" s="410" t="s">
        <v>294</v>
      </c>
      <c r="E83" s="472">
        <v>737</v>
      </c>
      <c r="F83"/>
    </row>
    <row r="84" spans="3:7" s="6" customFormat="1" ht="19.5" customHeight="1" thickBot="1" x14ac:dyDescent="0.3">
      <c r="C84" s="470">
        <v>77</v>
      </c>
      <c r="D84" s="332" t="s">
        <v>378</v>
      </c>
      <c r="E84" s="476">
        <f>E85</f>
        <v>145.00851</v>
      </c>
      <c r="F84"/>
    </row>
    <row r="85" spans="3:7" s="6" customFormat="1" ht="18" customHeight="1" thickBot="1" x14ac:dyDescent="0.3">
      <c r="C85" s="471">
        <v>78</v>
      </c>
      <c r="D85" s="1028" t="s">
        <v>716</v>
      </c>
      <c r="E85" s="1027">
        <v>145.00851</v>
      </c>
      <c r="F85"/>
    </row>
    <row r="86" spans="3:7" s="6" customFormat="1" ht="18" customHeight="1" thickBot="1" x14ac:dyDescent="0.3">
      <c r="C86" s="471">
        <v>79</v>
      </c>
      <c r="D86" s="1029" t="s">
        <v>697</v>
      </c>
      <c r="E86" s="1031">
        <f>E87</f>
        <v>1140.12111</v>
      </c>
      <c r="F86" s="944"/>
    </row>
    <row r="87" spans="3:7" s="6" customFormat="1" ht="33" customHeight="1" thickBot="1" x14ac:dyDescent="0.3">
      <c r="C87" s="1025">
        <v>80</v>
      </c>
      <c r="D87" s="1089" t="s">
        <v>686</v>
      </c>
      <c r="E87" s="1090">
        <v>1140.12111</v>
      </c>
      <c r="F87" s="944"/>
    </row>
    <row r="88" spans="3:7" s="6" customFormat="1" ht="16.5" thickBot="1" x14ac:dyDescent="0.3">
      <c r="C88" s="577">
        <v>81</v>
      </c>
      <c r="D88" s="578" t="s">
        <v>295</v>
      </c>
      <c r="E88" s="579">
        <f>E41+E42</f>
        <v>17396.725499999997</v>
      </c>
      <c r="F88" s="333"/>
      <c r="G88" s="333"/>
    </row>
    <row r="89" spans="3:7" x14ac:dyDescent="0.2">
      <c r="C89" s="417"/>
      <c r="D89" s="368"/>
      <c r="E89" s="1091"/>
    </row>
    <row r="90" spans="3:7" x14ac:dyDescent="0.2">
      <c r="C90" s="417"/>
      <c r="D90" s="368"/>
      <c r="E90" s="1091"/>
      <c r="F90" s="297"/>
    </row>
    <row r="91" spans="3:7" x14ac:dyDescent="0.2">
      <c r="C91" s="312"/>
      <c r="D91" s="312"/>
    </row>
  </sheetData>
  <phoneticPr fontId="4" type="noConversion"/>
  <pageMargins left="0.74803149606299213" right="0.74803149606299213" top="0.98425196850393704" bottom="0.98425196850393704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L67"/>
  <sheetViews>
    <sheetView workbookViewId="0">
      <selection activeCell="B32" sqref="B32"/>
    </sheetView>
  </sheetViews>
  <sheetFormatPr defaultRowHeight="12.75" x14ac:dyDescent="0.2"/>
  <cols>
    <col min="1" max="1" width="6" customWidth="1"/>
    <col min="2" max="2" width="31.5703125" customWidth="1"/>
    <col min="3" max="3" width="10.7109375" customWidth="1"/>
    <col min="4" max="4" width="10.28515625" bestFit="1" customWidth="1"/>
    <col min="6" max="6" width="13.140625" customWidth="1"/>
    <col min="13" max="16384" width="9.140625" style="251"/>
  </cols>
  <sheetData>
    <row r="2" spans="1:12" ht="15.75" x14ac:dyDescent="0.2">
      <c r="C2" s="244" t="s">
        <v>343</v>
      </c>
      <c r="F2" s="7"/>
      <c r="G2" s="12"/>
      <c r="I2" s="7"/>
      <c r="J2" s="12"/>
    </row>
    <row r="3" spans="1:12" ht="15.75" x14ac:dyDescent="0.2">
      <c r="C3" s="244" t="s">
        <v>344</v>
      </c>
      <c r="F3" s="13"/>
      <c r="G3" s="3"/>
      <c r="I3" s="13"/>
      <c r="J3" s="3"/>
      <c r="K3" s="3"/>
      <c r="L3" s="3"/>
    </row>
    <row r="4" spans="1:12" ht="15.75" x14ac:dyDescent="0.2">
      <c r="C4" s="244" t="s">
        <v>379</v>
      </c>
      <c r="F4" s="7"/>
      <c r="G4" s="12"/>
      <c r="I4" s="7"/>
      <c r="J4" s="12"/>
    </row>
    <row r="5" spans="1:12" ht="15.75" x14ac:dyDescent="0.2">
      <c r="C5" s="244" t="s">
        <v>349</v>
      </c>
      <c r="F5" s="7"/>
      <c r="G5" s="12"/>
      <c r="I5" s="7"/>
      <c r="J5" s="12"/>
    </row>
    <row r="6" spans="1:12" ht="15.75" x14ac:dyDescent="0.2">
      <c r="C6" s="244" t="s">
        <v>720</v>
      </c>
      <c r="F6" s="7"/>
      <c r="G6" s="12"/>
      <c r="I6" s="7"/>
      <c r="J6" s="12"/>
    </row>
    <row r="7" spans="1:12" ht="15.75" x14ac:dyDescent="0.2">
      <c r="C7" s="244" t="s">
        <v>380</v>
      </c>
    </row>
    <row r="8" spans="1:12" ht="15.75" x14ac:dyDescent="0.2">
      <c r="D8" s="244"/>
    </row>
    <row r="9" spans="1:12" ht="15.75" x14ac:dyDescent="0.2">
      <c r="D9" s="244"/>
    </row>
    <row r="11" spans="1:12" ht="15.75" x14ac:dyDescent="0.25">
      <c r="A11" s="1189" t="s">
        <v>723</v>
      </c>
      <c r="B11" s="1190"/>
      <c r="C11" s="1190"/>
      <c r="D11" s="1190"/>
      <c r="E11" s="1190"/>
      <c r="F11" s="1190"/>
      <c r="G11" s="1190"/>
      <c r="H11" s="1190"/>
      <c r="I11" s="205"/>
      <c r="J11" s="205"/>
    </row>
    <row r="12" spans="1:12" ht="15.75" x14ac:dyDescent="0.25">
      <c r="A12" s="1189" t="s">
        <v>724</v>
      </c>
      <c r="B12" s="1189"/>
      <c r="C12" s="1189"/>
      <c r="D12" s="1189"/>
      <c r="E12" s="1189"/>
      <c r="F12" s="1189"/>
      <c r="G12" s="1189"/>
      <c r="H12" s="1189"/>
    </row>
    <row r="13" spans="1:12" ht="16.5" thickBot="1" x14ac:dyDescent="0.3">
      <c r="A13" s="1"/>
      <c r="B13" s="1"/>
      <c r="C13" s="1"/>
      <c r="D13" s="1"/>
      <c r="E13" s="1" t="s">
        <v>79</v>
      </c>
      <c r="F13" s="1"/>
      <c r="G13" s="1"/>
      <c r="H13" s="1"/>
    </row>
    <row r="14" spans="1:12" ht="15.75" x14ac:dyDescent="0.25">
      <c r="A14" s="1191" t="s">
        <v>358</v>
      </c>
      <c r="B14" s="1194" t="s">
        <v>352</v>
      </c>
      <c r="C14" s="439" t="s">
        <v>353</v>
      </c>
      <c r="D14" s="439"/>
      <c r="E14" s="439"/>
      <c r="F14" s="440"/>
      <c r="G14" s="175"/>
      <c r="H14" s="175"/>
    </row>
    <row r="15" spans="1:12" ht="15.75" x14ac:dyDescent="0.25">
      <c r="A15" s="1192"/>
      <c r="B15" s="1195"/>
      <c r="C15" s="1197" t="s">
        <v>44</v>
      </c>
      <c r="D15" s="1199" t="s">
        <v>354</v>
      </c>
      <c r="E15" s="1200"/>
      <c r="F15" s="1201"/>
      <c r="G15" s="175"/>
      <c r="H15" s="175"/>
    </row>
    <row r="16" spans="1:12" ht="53.25" customHeight="1" thickBot="1" x14ac:dyDescent="0.25">
      <c r="A16" s="1193"/>
      <c r="B16" s="1196"/>
      <c r="C16" s="1198"/>
      <c r="D16" s="443" t="s">
        <v>355</v>
      </c>
      <c r="E16" s="443" t="s">
        <v>356</v>
      </c>
      <c r="F16" s="444" t="s">
        <v>357</v>
      </c>
      <c r="G16" s="175"/>
      <c r="H16" s="175"/>
    </row>
    <row r="17" spans="1:12" s="434" customFormat="1" ht="15.75" customHeight="1" x14ac:dyDescent="0.25">
      <c r="A17" s="441">
        <v>1</v>
      </c>
      <c r="B17" s="380" t="s">
        <v>422</v>
      </c>
      <c r="C17" s="580">
        <v>-29</v>
      </c>
      <c r="D17" s="724">
        <v>-29</v>
      </c>
      <c r="E17" s="724"/>
      <c r="F17" s="445"/>
      <c r="G17" s="175"/>
      <c r="H17" s="175"/>
      <c r="I17" s="433"/>
      <c r="J17" s="433"/>
      <c r="K17" s="433"/>
      <c r="L17" s="433"/>
    </row>
    <row r="18" spans="1:12" ht="16.5" customHeight="1" x14ac:dyDescent="0.25">
      <c r="A18" s="441">
        <v>2</v>
      </c>
      <c r="B18" s="380" t="s">
        <v>24</v>
      </c>
      <c r="C18" s="580">
        <v>-10</v>
      </c>
      <c r="D18" s="381"/>
      <c r="E18" s="381"/>
      <c r="F18" s="442">
        <v>-10</v>
      </c>
      <c r="G18" s="175"/>
      <c r="H18" s="175"/>
    </row>
    <row r="19" spans="1:12" s="460" customFormat="1" ht="15.75" customHeight="1" x14ac:dyDescent="0.25">
      <c r="A19" s="465">
        <v>3</v>
      </c>
      <c r="B19" s="466" t="s">
        <v>462</v>
      </c>
      <c r="C19" s="581">
        <v>-10</v>
      </c>
      <c r="D19" s="381">
        <v>-10</v>
      </c>
      <c r="E19" s="381"/>
      <c r="F19" s="442"/>
      <c r="G19" s="175"/>
      <c r="H19" s="175"/>
      <c r="I19" s="459"/>
      <c r="J19" s="459"/>
      <c r="K19" s="459"/>
      <c r="L19" s="459"/>
    </row>
    <row r="20" spans="1:12" s="460" customFormat="1" ht="15.75" customHeight="1" thickBot="1" x14ac:dyDescent="0.3">
      <c r="A20" s="1050">
        <v>4</v>
      </c>
      <c r="B20" s="1062" t="s">
        <v>9</v>
      </c>
      <c r="C20" s="1063">
        <v>-9.3757699999999993</v>
      </c>
      <c r="D20" s="1064"/>
      <c r="E20" s="1065"/>
      <c r="F20" s="1066">
        <v>-9.3757699999999993</v>
      </c>
      <c r="G20" s="175"/>
      <c r="H20" s="175"/>
      <c r="I20" s="1051"/>
      <c r="J20" s="1051"/>
      <c r="K20" s="1051"/>
      <c r="L20" s="1051"/>
    </row>
    <row r="21" spans="1:12" customFormat="1" ht="15" customHeight="1" thickBot="1" x14ac:dyDescent="0.3">
      <c r="A21" s="382">
        <v>5</v>
      </c>
      <c r="B21" s="383" t="s">
        <v>40</v>
      </c>
      <c r="C21" s="1067">
        <f>SUM(C17:C20)</f>
        <v>-58.375770000000003</v>
      </c>
      <c r="D21" s="1068">
        <f>SUM(D17:D19)</f>
        <v>-39</v>
      </c>
      <c r="E21" s="1069"/>
      <c r="F21" s="1070">
        <f>SUM(F17:F20)</f>
        <v>-19.375769999999999</v>
      </c>
      <c r="G21" s="175"/>
      <c r="H21" s="175"/>
    </row>
    <row r="22" spans="1:12" customFormat="1" x14ac:dyDescent="0.2"/>
    <row r="23" spans="1:12" customFormat="1" x14ac:dyDescent="0.2"/>
    <row r="24" spans="1:12" customFormat="1" x14ac:dyDescent="0.2"/>
    <row r="25" spans="1:12" customFormat="1" x14ac:dyDescent="0.2"/>
    <row r="26" spans="1:12" customFormat="1" x14ac:dyDescent="0.2"/>
    <row r="27" spans="1:12" customFormat="1" x14ac:dyDescent="0.2"/>
    <row r="28" spans="1:12" customFormat="1" x14ac:dyDescent="0.2"/>
    <row r="29" spans="1:12" customFormat="1" x14ac:dyDescent="0.2"/>
    <row r="30" spans="1:12" customFormat="1" x14ac:dyDescent="0.2"/>
    <row r="31" spans="1:12" customFormat="1" x14ac:dyDescent="0.2"/>
    <row r="32" spans="1:12" customFormat="1" x14ac:dyDescent="0.2"/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  <row r="40" customFormat="1" x14ac:dyDescent="0.2"/>
    <row r="41" customFormat="1" x14ac:dyDescent="0.2"/>
    <row r="42" customFormat="1" x14ac:dyDescent="0.2"/>
    <row r="43" customFormat="1" x14ac:dyDescent="0.2"/>
    <row r="44" customFormat="1" x14ac:dyDescent="0.2"/>
    <row r="45" customFormat="1" x14ac:dyDescent="0.2"/>
    <row r="46" customFormat="1" x14ac:dyDescent="0.2"/>
    <row r="47" customFormat="1" x14ac:dyDescent="0.2"/>
    <row r="48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</sheetData>
  <mergeCells count="6">
    <mergeCell ref="A11:H11"/>
    <mergeCell ref="A12:H12"/>
    <mergeCell ref="A14:A16"/>
    <mergeCell ref="B14:B16"/>
    <mergeCell ref="C15:C16"/>
    <mergeCell ref="D15:F1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122"/>
  <sheetViews>
    <sheetView topLeftCell="C4" zoomScaleNormal="100" workbookViewId="0">
      <pane xSplit="2" ySplit="10" topLeftCell="F14" activePane="bottomRight" state="frozen"/>
      <selection activeCell="C4" sqref="C4"/>
      <selection pane="topRight" activeCell="E4" sqref="E4"/>
      <selection pane="bottomLeft" activeCell="C11" sqref="C11"/>
      <selection pane="bottomRight" activeCell="O8" sqref="O8"/>
    </sheetView>
  </sheetViews>
  <sheetFormatPr defaultRowHeight="12.75" x14ac:dyDescent="0.2"/>
  <cols>
    <col min="1" max="2" width="9.140625" hidden="1" customWidth="1"/>
    <col min="3" max="3" width="4.28515625" customWidth="1"/>
    <col min="4" max="4" width="52.7109375" customWidth="1"/>
    <col min="5" max="5" width="9.7109375" customWidth="1"/>
    <col min="6" max="6" width="9.28515625" customWidth="1"/>
    <col min="7" max="7" width="9.5703125" customWidth="1"/>
    <col min="8" max="8" width="9.7109375" customWidth="1"/>
    <col min="9" max="9" width="10.7109375" customWidth="1"/>
    <col min="10" max="10" width="10" customWidth="1"/>
    <col min="11" max="11" width="9.5703125" customWidth="1"/>
    <col min="12" max="12" width="10.28515625" customWidth="1"/>
    <col min="13" max="13" width="10.140625" customWidth="1"/>
    <col min="14" max="14" width="10.42578125" customWidth="1"/>
    <col min="15" max="15" width="9.85546875" customWidth="1"/>
    <col min="16" max="16" width="11.140625" customWidth="1"/>
    <col min="17" max="17" width="7.7109375" customWidth="1"/>
    <col min="18" max="18" width="8.28515625" customWidth="1"/>
    <col min="19" max="19" width="9.42578125" customWidth="1"/>
    <col min="20" max="20" width="7.5703125" customWidth="1"/>
    <col min="21" max="21" width="8.140625" customWidth="1"/>
    <col min="22" max="22" width="10.42578125" customWidth="1"/>
    <col min="23" max="23" width="8.140625" customWidth="1"/>
    <col min="24" max="24" width="6.140625" customWidth="1"/>
    <col min="25" max="25" width="10.5703125" bestFit="1" customWidth="1"/>
  </cols>
  <sheetData>
    <row r="1" spans="1:24" ht="15.75" hidden="1" x14ac:dyDescent="0.25">
      <c r="H1" s="2"/>
    </row>
    <row r="2" spans="1:24" ht="15.75" hidden="1" x14ac:dyDescent="0.25">
      <c r="H2" s="1190"/>
      <c r="I2" s="1221"/>
      <c r="J2" s="1221"/>
      <c r="K2" s="1221"/>
      <c r="L2" s="1221"/>
    </row>
    <row r="3" spans="1:24" ht="15.75" hidden="1" x14ac:dyDescent="0.25">
      <c r="H3" s="1"/>
    </row>
    <row r="4" spans="1:24" ht="15.75" x14ac:dyDescent="0.25">
      <c r="R4" s="1" t="s">
        <v>26</v>
      </c>
      <c r="S4" s="1"/>
      <c r="T4" s="1"/>
      <c r="U4" s="1"/>
      <c r="V4" s="1"/>
      <c r="W4" s="1"/>
      <c r="X4" s="1"/>
    </row>
    <row r="5" spans="1:24" ht="15.75" x14ac:dyDescent="0.25">
      <c r="C5" s="13" t="s">
        <v>41</v>
      </c>
      <c r="D5" s="1222" t="s">
        <v>232</v>
      </c>
      <c r="E5" s="1223"/>
      <c r="F5" s="1223"/>
      <c r="G5" s="1223"/>
      <c r="H5" s="1223"/>
      <c r="I5" s="1223"/>
      <c r="J5" s="1223"/>
      <c r="K5" s="1223"/>
      <c r="L5" s="1223"/>
      <c r="M5" s="1223"/>
      <c r="N5" s="1223"/>
      <c r="O5" s="1223"/>
      <c r="P5" s="1223"/>
      <c r="Q5" s="1223"/>
      <c r="R5" s="240" t="s">
        <v>312</v>
      </c>
      <c r="S5" s="568"/>
      <c r="T5" s="568"/>
      <c r="U5" s="568"/>
      <c r="V5" s="568"/>
      <c r="W5" s="568"/>
      <c r="X5" s="568"/>
    </row>
    <row r="6" spans="1:24" ht="15.75" x14ac:dyDescent="0.25">
      <c r="D6" s="1"/>
      <c r="E6" s="1224" t="s">
        <v>42</v>
      </c>
      <c r="F6" s="1224"/>
      <c r="G6" s="1224"/>
      <c r="H6" s="1224"/>
      <c r="I6" s="1224"/>
      <c r="J6" s="1224"/>
      <c r="K6" s="1224"/>
      <c r="L6" s="1"/>
      <c r="M6" s="1"/>
      <c r="N6" s="1"/>
      <c r="O6" s="1"/>
      <c r="P6" s="1"/>
      <c r="Q6" s="1"/>
      <c r="R6" s="1" t="s">
        <v>372</v>
      </c>
      <c r="S6" s="1"/>
      <c r="T6" s="1"/>
      <c r="U6" s="1"/>
      <c r="V6" s="1"/>
      <c r="W6" s="1"/>
      <c r="X6" s="1"/>
    </row>
    <row r="7" spans="1:24" ht="15.75" x14ac:dyDescent="0.25">
      <c r="D7" s="653"/>
      <c r="E7" s="654"/>
      <c r="F7" s="654"/>
      <c r="G7" s="654"/>
      <c r="H7" s="654"/>
      <c r="I7" s="654"/>
      <c r="J7" s="654"/>
      <c r="K7" s="654"/>
      <c r="L7" s="1"/>
      <c r="M7" s="1"/>
      <c r="N7" s="1"/>
      <c r="O7" s="1"/>
      <c r="P7" s="1"/>
      <c r="Q7" s="1"/>
      <c r="R7" s="1" t="s">
        <v>418</v>
      </c>
      <c r="S7" s="1"/>
      <c r="T7" s="1"/>
      <c r="U7" s="1"/>
      <c r="V7" s="1"/>
      <c r="W7" s="1"/>
      <c r="X7" s="1"/>
    </row>
    <row r="8" spans="1:24" ht="15.75" x14ac:dyDescent="0.25">
      <c r="D8" s="312"/>
      <c r="E8" s="205"/>
      <c r="F8" s="205"/>
      <c r="G8" s="205"/>
      <c r="H8" s="205"/>
      <c r="I8" s="205"/>
      <c r="J8" s="205"/>
      <c r="K8" s="205"/>
      <c r="R8" s="1" t="s">
        <v>725</v>
      </c>
      <c r="S8" s="1"/>
      <c r="T8" s="1"/>
      <c r="U8" s="1"/>
      <c r="V8" s="1"/>
      <c r="W8" s="1"/>
      <c r="X8" s="1"/>
    </row>
    <row r="9" spans="1:24" ht="15.75" x14ac:dyDescent="0.25">
      <c r="E9" s="205"/>
      <c r="F9" s="205"/>
      <c r="G9" s="205"/>
      <c r="H9" s="205"/>
      <c r="I9" s="205"/>
      <c r="J9" s="205"/>
      <c r="K9" s="205"/>
      <c r="R9" s="1"/>
      <c r="S9" s="1"/>
      <c r="T9" s="1"/>
      <c r="U9" s="1"/>
      <c r="V9" s="1"/>
      <c r="W9" s="1"/>
      <c r="X9" s="1"/>
    </row>
    <row r="10" spans="1:24" ht="16.5" thickBot="1" x14ac:dyDescent="0.3">
      <c r="R10" s="1"/>
      <c r="S10" s="1"/>
      <c r="T10" s="1"/>
      <c r="U10" s="1" t="s">
        <v>79</v>
      </c>
      <c r="V10" s="1"/>
      <c r="W10" s="1"/>
      <c r="X10" s="1"/>
    </row>
    <row r="11" spans="1:24" x14ac:dyDescent="0.2">
      <c r="A11" s="309"/>
      <c r="B11" s="310"/>
      <c r="C11" s="1215" t="s">
        <v>0</v>
      </c>
      <c r="D11" s="1218" t="s">
        <v>43</v>
      </c>
      <c r="E11" s="1212" t="s">
        <v>44</v>
      </c>
      <c r="F11" s="1206" t="s">
        <v>306</v>
      </c>
      <c r="G11" s="1207"/>
      <c r="H11" s="1207"/>
      <c r="I11" s="1212" t="s">
        <v>46</v>
      </c>
      <c r="J11" s="1206" t="s">
        <v>306</v>
      </c>
      <c r="K11" s="1207"/>
      <c r="L11" s="1207"/>
      <c r="M11" s="1212" t="s">
        <v>180</v>
      </c>
      <c r="N11" s="1206" t="s">
        <v>306</v>
      </c>
      <c r="O11" s="1207"/>
      <c r="P11" s="1208"/>
      <c r="Q11" s="1209" t="s">
        <v>233</v>
      </c>
      <c r="R11" s="1206" t="s">
        <v>306</v>
      </c>
      <c r="S11" s="1207"/>
      <c r="T11" s="1208"/>
      <c r="U11" s="1212" t="s">
        <v>48</v>
      </c>
      <c r="V11" s="1206" t="s">
        <v>306</v>
      </c>
      <c r="W11" s="1207"/>
      <c r="X11" s="1208"/>
    </row>
    <row r="12" spans="1:24" x14ac:dyDescent="0.2">
      <c r="A12" s="311"/>
      <c r="B12" s="312"/>
      <c r="C12" s="1216"/>
      <c r="D12" s="1219"/>
      <c r="E12" s="1213"/>
      <c r="F12" s="1204" t="s">
        <v>49</v>
      </c>
      <c r="G12" s="1205"/>
      <c r="H12" s="1225" t="s">
        <v>50</v>
      </c>
      <c r="I12" s="1213"/>
      <c r="J12" s="1204" t="s">
        <v>49</v>
      </c>
      <c r="K12" s="1205"/>
      <c r="L12" s="1225" t="s">
        <v>50</v>
      </c>
      <c r="M12" s="1213"/>
      <c r="N12" s="1204" t="s">
        <v>49</v>
      </c>
      <c r="O12" s="1205"/>
      <c r="P12" s="1202" t="s">
        <v>50</v>
      </c>
      <c r="Q12" s="1210"/>
      <c r="R12" s="1204" t="s">
        <v>49</v>
      </c>
      <c r="S12" s="1205"/>
      <c r="T12" s="1202" t="s">
        <v>50</v>
      </c>
      <c r="U12" s="1213"/>
      <c r="V12" s="1204" t="s">
        <v>49</v>
      </c>
      <c r="W12" s="1205"/>
      <c r="X12" s="1202" t="s">
        <v>50</v>
      </c>
    </row>
    <row r="13" spans="1:24" ht="51.75" thickBot="1" x14ac:dyDescent="0.25">
      <c r="A13" s="311"/>
      <c r="B13" s="312"/>
      <c r="C13" s="1217"/>
      <c r="D13" s="1220"/>
      <c r="E13" s="1214"/>
      <c r="F13" s="505" t="s">
        <v>44</v>
      </c>
      <c r="G13" s="505" t="s">
        <v>51</v>
      </c>
      <c r="H13" s="1226"/>
      <c r="I13" s="1214"/>
      <c r="J13" s="505" t="s">
        <v>44</v>
      </c>
      <c r="K13" s="505" t="s">
        <v>51</v>
      </c>
      <c r="L13" s="1226"/>
      <c r="M13" s="1214"/>
      <c r="N13" s="505" t="s">
        <v>44</v>
      </c>
      <c r="O13" s="505" t="s">
        <v>51</v>
      </c>
      <c r="P13" s="1203"/>
      <c r="Q13" s="1211"/>
      <c r="R13" s="505" t="s">
        <v>44</v>
      </c>
      <c r="S13" s="505" t="s">
        <v>51</v>
      </c>
      <c r="T13" s="1203"/>
      <c r="U13" s="1214"/>
      <c r="V13" s="505" t="s">
        <v>44</v>
      </c>
      <c r="W13" s="505" t="s">
        <v>51</v>
      </c>
      <c r="X13" s="1203"/>
    </row>
    <row r="14" spans="1:24" s="459" customFormat="1" x14ac:dyDescent="0.2">
      <c r="A14" s="311"/>
      <c r="B14" s="312"/>
      <c r="C14" s="566">
        <v>1</v>
      </c>
      <c r="D14" s="689" t="s">
        <v>52</v>
      </c>
      <c r="E14" s="766">
        <f t="shared" ref="E14:G15" si="0">I14+M14+Q14+U14</f>
        <v>-2.2599999999999998</v>
      </c>
      <c r="F14" s="765">
        <f t="shared" si="0"/>
        <v>-2.2599999999999998</v>
      </c>
      <c r="G14" s="765">
        <f t="shared" si="0"/>
        <v>-2.2000000000000002</v>
      </c>
      <c r="H14" s="710"/>
      <c r="I14" s="764">
        <f>I15</f>
        <v>-2.2599999999999998</v>
      </c>
      <c r="J14" s="765">
        <f>J15</f>
        <v>-2.2599999999999998</v>
      </c>
      <c r="K14" s="765">
        <f>K15</f>
        <v>-2.2000000000000002</v>
      </c>
      <c r="L14" s="681"/>
      <c r="M14" s="685"/>
      <c r="N14" s="504"/>
      <c r="O14" s="504"/>
      <c r="P14" s="76"/>
      <c r="Q14" s="506"/>
      <c r="R14" s="507"/>
      <c r="S14" s="507"/>
      <c r="T14" s="508"/>
      <c r="U14" s="684"/>
      <c r="V14" s="507"/>
      <c r="W14" s="507"/>
      <c r="X14" s="508"/>
    </row>
    <row r="15" spans="1:24" s="459" customFormat="1" x14ac:dyDescent="0.2">
      <c r="A15" s="311"/>
      <c r="B15" s="312"/>
      <c r="C15" s="566">
        <v>2</v>
      </c>
      <c r="D15" s="690" t="s">
        <v>54</v>
      </c>
      <c r="E15" s="767">
        <f t="shared" si="0"/>
        <v>-2.2599999999999998</v>
      </c>
      <c r="F15" s="18">
        <f t="shared" si="0"/>
        <v>-2.2599999999999998</v>
      </c>
      <c r="G15" s="18">
        <f t="shared" si="0"/>
        <v>-2.2000000000000002</v>
      </c>
      <c r="H15" s="711"/>
      <c r="I15" s="257">
        <f t="shared" ref="I15:I30" si="1">J15+L15</f>
        <v>-2.2599999999999998</v>
      </c>
      <c r="J15" s="18">
        <v>-2.2599999999999998</v>
      </c>
      <c r="K15" s="18">
        <v>-2.2000000000000002</v>
      </c>
      <c r="L15" s="16"/>
      <c r="M15" s="509"/>
      <c r="N15" s="499"/>
      <c r="O15" s="499"/>
      <c r="P15" s="16"/>
      <c r="Q15" s="509"/>
      <c r="R15" s="499"/>
      <c r="S15" s="499"/>
      <c r="T15" s="510"/>
      <c r="U15" s="511"/>
      <c r="V15" s="499"/>
      <c r="W15" s="499"/>
      <c r="X15" s="510"/>
    </row>
    <row r="16" spans="1:24" x14ac:dyDescent="0.2">
      <c r="A16" s="311"/>
      <c r="B16" s="312"/>
      <c r="C16" s="313">
        <v>3</v>
      </c>
      <c r="D16" s="691" t="s">
        <v>55</v>
      </c>
      <c r="E16" s="712">
        <f t="shared" ref="E16:G19" si="2">I16+M16+Q16+U16</f>
        <v>62.592999999999996</v>
      </c>
      <c r="F16" s="489">
        <f t="shared" si="2"/>
        <v>62.592999999999996</v>
      </c>
      <c r="G16" s="490">
        <f t="shared" si="2"/>
        <v>45.6</v>
      </c>
      <c r="H16" s="491"/>
      <c r="I16" s="337">
        <f>SUM(I17:I18)</f>
        <v>62.26</v>
      </c>
      <c r="J16" s="337">
        <f>SUM(J17:J18)</f>
        <v>62.26</v>
      </c>
      <c r="K16" s="337">
        <f>SUM(K17:K18)</f>
        <v>45.6</v>
      </c>
      <c r="L16" s="661"/>
      <c r="M16" s="686">
        <f>M17+M18</f>
        <v>0.33300000000000002</v>
      </c>
      <c r="N16" s="222">
        <f>N17+N18</f>
        <v>0.33300000000000002</v>
      </c>
      <c r="O16" s="495"/>
      <c r="P16" s="854"/>
      <c r="Q16" s="865"/>
      <c r="R16" s="496"/>
      <c r="S16" s="496"/>
      <c r="T16" s="866"/>
      <c r="U16" s="860"/>
      <c r="V16" s="497"/>
      <c r="W16" s="497"/>
      <c r="X16" s="498"/>
    </row>
    <row r="17" spans="1:24" x14ac:dyDescent="0.2">
      <c r="A17" s="311"/>
      <c r="B17" s="312"/>
      <c r="C17" s="313">
        <v>4</v>
      </c>
      <c r="D17" s="692" t="s">
        <v>27</v>
      </c>
      <c r="E17" s="215">
        <f t="shared" ref="E17:F31" si="3">I17+M17+Q17+U17</f>
        <v>46.592999999999996</v>
      </c>
      <c r="F17" s="262">
        <f t="shared" ref="F17:F20" si="4">J17+N17+R17+V17</f>
        <v>46.592999999999996</v>
      </c>
      <c r="G17" s="218">
        <f t="shared" si="2"/>
        <v>45.6</v>
      </c>
      <c r="H17" s="219"/>
      <c r="I17" s="257">
        <f t="shared" si="1"/>
        <v>46.26</v>
      </c>
      <c r="J17" s="216">
        <f>44+2.26</f>
        <v>46.26</v>
      </c>
      <c r="K17" s="216">
        <f>43.4+2.2</f>
        <v>45.6</v>
      </c>
      <c r="L17" s="230"/>
      <c r="M17" s="215">
        <f t="shared" ref="M17" si="5">N17+P17</f>
        <v>0.33300000000000002</v>
      </c>
      <c r="N17" s="567">
        <v>0.33300000000000002</v>
      </c>
      <c r="O17" s="567"/>
      <c r="P17" s="230"/>
      <c r="Q17" s="865"/>
      <c r="R17" s="20"/>
      <c r="S17" s="20"/>
      <c r="T17" s="29"/>
      <c r="U17" s="861"/>
      <c r="V17" s="208"/>
      <c r="W17" s="208"/>
      <c r="X17" s="207"/>
    </row>
    <row r="18" spans="1:24" x14ac:dyDescent="0.2">
      <c r="A18" s="311"/>
      <c r="B18" s="312"/>
      <c r="C18" s="313">
        <v>5</v>
      </c>
      <c r="D18" s="693" t="s">
        <v>391</v>
      </c>
      <c r="E18" s="215">
        <f t="shared" si="3"/>
        <v>16</v>
      </c>
      <c r="F18" s="262">
        <f t="shared" si="4"/>
        <v>16</v>
      </c>
      <c r="G18" s="218"/>
      <c r="H18" s="219"/>
      <c r="I18" s="257">
        <f t="shared" si="1"/>
        <v>16</v>
      </c>
      <c r="J18" s="763">
        <v>16</v>
      </c>
      <c r="K18" s="401"/>
      <c r="L18" s="230"/>
      <c r="M18" s="687"/>
      <c r="N18" s="223"/>
      <c r="O18" s="223"/>
      <c r="P18" s="230"/>
      <c r="Q18" s="865"/>
      <c r="R18" s="20"/>
      <c r="S18" s="20"/>
      <c r="T18" s="29"/>
      <c r="U18" s="861"/>
      <c r="V18" s="208"/>
      <c r="W18" s="208"/>
      <c r="X18" s="207"/>
    </row>
    <row r="19" spans="1:24" s="757" customFormat="1" x14ac:dyDescent="0.2">
      <c r="A19" s="311"/>
      <c r="B19" s="312"/>
      <c r="C19" s="313">
        <v>6</v>
      </c>
      <c r="D19" s="705" t="s">
        <v>85</v>
      </c>
      <c r="E19" s="688">
        <f t="shared" si="3"/>
        <v>4.5999999999999996</v>
      </c>
      <c r="F19" s="225">
        <f t="shared" si="4"/>
        <v>4.5999999999999996</v>
      </c>
      <c r="G19" s="228">
        <f t="shared" si="2"/>
        <v>4.67</v>
      </c>
      <c r="H19" s="259"/>
      <c r="I19" s="224">
        <f t="shared" si="1"/>
        <v>4.5999999999999996</v>
      </c>
      <c r="J19" s="761">
        <v>4.5999999999999996</v>
      </c>
      <c r="K19" s="592">
        <v>4.67</v>
      </c>
      <c r="L19" s="219"/>
      <c r="M19" s="687"/>
      <c r="N19" s="223"/>
      <c r="O19" s="223"/>
      <c r="P19" s="230"/>
      <c r="Q19" s="865"/>
      <c r="R19" s="20"/>
      <c r="S19" s="20"/>
      <c r="T19" s="29"/>
      <c r="U19" s="861"/>
      <c r="V19" s="208"/>
      <c r="W19" s="208"/>
      <c r="X19" s="207"/>
    </row>
    <row r="20" spans="1:24" ht="12.75" customHeight="1" x14ac:dyDescent="0.2">
      <c r="A20" s="311"/>
      <c r="B20" s="312"/>
      <c r="C20" s="314">
        <v>7</v>
      </c>
      <c r="D20" s="694" t="s">
        <v>56</v>
      </c>
      <c r="E20" s="713">
        <f t="shared" si="3"/>
        <v>130.88567999999998</v>
      </c>
      <c r="F20" s="231">
        <f t="shared" si="4"/>
        <v>130.88567999999998</v>
      </c>
      <c r="G20" s="231"/>
      <c r="H20" s="714"/>
      <c r="I20" s="228">
        <f t="shared" si="1"/>
        <v>-25.823999999999998</v>
      </c>
      <c r="J20" s="221">
        <f>SUM(J21:J47)</f>
        <v>-25.823999999999998</v>
      </c>
      <c r="K20" s="221"/>
      <c r="L20" s="682"/>
      <c r="M20" s="713">
        <f>N20+P20</f>
        <v>156.70967999999999</v>
      </c>
      <c r="N20" s="1042">
        <f>SUM(N21:N30)+N31+N38</f>
        <v>156.70967999999999</v>
      </c>
      <c r="O20" s="221"/>
      <c r="P20" s="855"/>
      <c r="Q20" s="865"/>
      <c r="R20" s="20"/>
      <c r="S20" s="20"/>
      <c r="T20" s="29"/>
      <c r="U20" s="23"/>
      <c r="V20" s="24"/>
      <c r="W20" s="24"/>
      <c r="X20" s="27"/>
    </row>
    <row r="21" spans="1:24" x14ac:dyDescent="0.2">
      <c r="A21" s="311"/>
      <c r="B21" s="312"/>
      <c r="C21" s="19">
        <v>8</v>
      </c>
      <c r="D21" s="308" t="s">
        <v>57</v>
      </c>
      <c r="E21" s="258">
        <f t="shared" si="3"/>
        <v>-7.6150000000000002</v>
      </c>
      <c r="F21" s="252">
        <f t="shared" si="3"/>
        <v>-7.6150000000000002</v>
      </c>
      <c r="G21" s="254"/>
      <c r="H21" s="217"/>
      <c r="I21" s="758">
        <f t="shared" si="1"/>
        <v>-7.6150000000000002</v>
      </c>
      <c r="J21" s="218">
        <v>-7.6150000000000002</v>
      </c>
      <c r="K21" s="220"/>
      <c r="L21" s="230"/>
      <c r="M21" s="258"/>
      <c r="N21" s="220"/>
      <c r="O21" s="220"/>
      <c r="P21" s="230"/>
      <c r="Q21" s="865"/>
      <c r="R21" s="20"/>
      <c r="S21" s="20"/>
      <c r="T21" s="29"/>
      <c r="U21" s="861"/>
      <c r="V21" s="208"/>
      <c r="W21" s="208"/>
      <c r="X21" s="207"/>
    </row>
    <row r="22" spans="1:24" ht="25.5" x14ac:dyDescent="0.2">
      <c r="A22" s="311"/>
      <c r="B22" s="312"/>
      <c r="C22" s="19">
        <v>9</v>
      </c>
      <c r="D22" s="308" t="s">
        <v>476</v>
      </c>
      <c r="E22" s="258">
        <f t="shared" si="3"/>
        <v>-1.093</v>
      </c>
      <c r="F22" s="252">
        <f t="shared" si="3"/>
        <v>-1.093</v>
      </c>
      <c r="G22" s="254"/>
      <c r="H22" s="217"/>
      <c r="I22" s="758">
        <f t="shared" si="1"/>
        <v>-1.093</v>
      </c>
      <c r="J22" s="218">
        <v>-1.093</v>
      </c>
      <c r="K22" s="220"/>
      <c r="L22" s="230"/>
      <c r="M22" s="258"/>
      <c r="N22" s="220"/>
      <c r="O22" s="220"/>
      <c r="P22" s="230"/>
      <c r="Q22" s="865"/>
      <c r="R22" s="20"/>
      <c r="S22" s="20"/>
      <c r="T22" s="29"/>
      <c r="U22" s="861"/>
      <c r="V22" s="208"/>
      <c r="W22" s="208"/>
      <c r="X22" s="207"/>
    </row>
    <row r="23" spans="1:24" s="6" customFormat="1" x14ac:dyDescent="0.2">
      <c r="A23" s="367"/>
      <c r="B23" s="368"/>
      <c r="C23" s="369">
        <v>10</v>
      </c>
      <c r="D23" s="343" t="s">
        <v>387</v>
      </c>
      <c r="E23" s="215">
        <f t="shared" si="3"/>
        <v>-4</v>
      </c>
      <c r="F23" s="262">
        <f t="shared" si="3"/>
        <v>-4</v>
      </c>
      <c r="G23" s="218"/>
      <c r="H23" s="219"/>
      <c r="I23" s="758">
        <f t="shared" si="1"/>
        <v>-4</v>
      </c>
      <c r="J23" s="218">
        <v>-4</v>
      </c>
      <c r="K23" s="218"/>
      <c r="L23" s="229"/>
      <c r="M23" s="215"/>
      <c r="N23" s="218"/>
      <c r="O23" s="218"/>
      <c r="P23" s="229"/>
      <c r="Q23" s="865"/>
      <c r="R23" s="174"/>
      <c r="S23" s="174"/>
      <c r="T23" s="867"/>
      <c r="U23" s="862"/>
      <c r="V23" s="206"/>
      <c r="W23" s="206"/>
      <c r="X23" s="209"/>
    </row>
    <row r="24" spans="1:24" s="6" customFormat="1" ht="13.5" customHeight="1" x14ac:dyDescent="0.2">
      <c r="A24" s="367"/>
      <c r="B24" s="368"/>
      <c r="C24" s="369">
        <v>11</v>
      </c>
      <c r="D24" s="343" t="s">
        <v>426</v>
      </c>
      <c r="E24" s="215">
        <f t="shared" si="3"/>
        <v>-7.5</v>
      </c>
      <c r="F24" s="262">
        <f t="shared" si="3"/>
        <v>-7.5</v>
      </c>
      <c r="G24" s="218"/>
      <c r="H24" s="219"/>
      <c r="I24" s="758">
        <f t="shared" si="1"/>
        <v>-7.5</v>
      </c>
      <c r="J24" s="218">
        <v>-7.5</v>
      </c>
      <c r="K24" s="345"/>
      <c r="L24" s="356"/>
      <c r="M24" s="215"/>
      <c r="N24" s="218"/>
      <c r="O24" s="218"/>
      <c r="P24" s="229"/>
      <c r="Q24" s="865"/>
      <c r="R24" s="174"/>
      <c r="S24" s="174"/>
      <c r="T24" s="867"/>
      <c r="U24" s="862"/>
      <c r="V24" s="206"/>
      <c r="W24" s="206"/>
      <c r="X24" s="209"/>
    </row>
    <row r="25" spans="1:24" s="6" customFormat="1" ht="13.5" customHeight="1" x14ac:dyDescent="0.2">
      <c r="A25" s="367"/>
      <c r="B25" s="368"/>
      <c r="C25" s="369">
        <v>12</v>
      </c>
      <c r="D25" s="845" t="s">
        <v>427</v>
      </c>
      <c r="E25" s="215">
        <f t="shared" si="3"/>
        <v>-0.68100000000000005</v>
      </c>
      <c r="F25" s="262">
        <f t="shared" si="3"/>
        <v>-0.68100000000000005</v>
      </c>
      <c r="G25" s="218"/>
      <c r="H25" s="219"/>
      <c r="I25" s="758">
        <f t="shared" si="1"/>
        <v>-0.68100000000000005</v>
      </c>
      <c r="J25" s="218">
        <v>-0.68100000000000005</v>
      </c>
      <c r="K25" s="218"/>
      <c r="L25" s="229"/>
      <c r="M25" s="344"/>
      <c r="N25" s="350"/>
      <c r="O25" s="218"/>
      <c r="P25" s="229"/>
      <c r="Q25" s="865"/>
      <c r="R25" s="174"/>
      <c r="S25" s="174"/>
      <c r="T25" s="867"/>
      <c r="U25" s="862"/>
      <c r="V25" s="206"/>
      <c r="W25" s="206"/>
      <c r="X25" s="209"/>
    </row>
    <row r="26" spans="1:24" s="6" customFormat="1" ht="13.5" customHeight="1" x14ac:dyDescent="0.2">
      <c r="A26" s="367"/>
      <c r="B26" s="368"/>
      <c r="C26" s="369">
        <v>13</v>
      </c>
      <c r="D26" s="845" t="s">
        <v>404</v>
      </c>
      <c r="E26" s="215">
        <f t="shared" si="3"/>
        <v>-0.51700000000000002</v>
      </c>
      <c r="F26" s="262">
        <f t="shared" si="3"/>
        <v>-0.51700000000000002</v>
      </c>
      <c r="G26" s="345"/>
      <c r="H26" s="346"/>
      <c r="I26" s="758">
        <f t="shared" si="1"/>
        <v>-0.51700000000000002</v>
      </c>
      <c r="J26" s="218">
        <v>-0.51700000000000002</v>
      </c>
      <c r="K26" s="218"/>
      <c r="L26" s="229"/>
      <c r="M26" s="344"/>
      <c r="N26" s="350"/>
      <c r="O26" s="218"/>
      <c r="P26" s="229"/>
      <c r="Q26" s="865"/>
      <c r="R26" s="174"/>
      <c r="S26" s="174"/>
      <c r="T26" s="867"/>
      <c r="U26" s="862"/>
      <c r="V26" s="206"/>
      <c r="W26" s="206"/>
      <c r="X26" s="209"/>
    </row>
    <row r="27" spans="1:24" s="6" customFormat="1" ht="13.5" customHeight="1" x14ac:dyDescent="0.2">
      <c r="A27" s="367"/>
      <c r="B27" s="368"/>
      <c r="C27" s="369">
        <v>14</v>
      </c>
      <c r="D27" s="845" t="s">
        <v>405</v>
      </c>
      <c r="E27" s="215">
        <f t="shared" si="3"/>
        <v>0.72499999999999998</v>
      </c>
      <c r="F27" s="262">
        <f t="shared" si="3"/>
        <v>0.72499999999999998</v>
      </c>
      <c r="G27" s="218"/>
      <c r="H27" s="219"/>
      <c r="I27" s="758">
        <f t="shared" si="1"/>
        <v>0.72499999999999998</v>
      </c>
      <c r="J27" s="218">
        <v>0.72499999999999998</v>
      </c>
      <c r="K27" s="218"/>
      <c r="L27" s="229"/>
      <c r="M27" s="344"/>
      <c r="N27" s="350"/>
      <c r="O27" s="218"/>
      <c r="P27" s="229"/>
      <c r="Q27" s="865"/>
      <c r="R27" s="174"/>
      <c r="S27" s="174"/>
      <c r="T27" s="867"/>
      <c r="U27" s="862"/>
      <c r="V27" s="206"/>
      <c r="W27" s="206"/>
      <c r="X27" s="209"/>
    </row>
    <row r="28" spans="1:24" s="6" customFormat="1" ht="13.5" customHeight="1" x14ac:dyDescent="0.2">
      <c r="A28" s="367"/>
      <c r="B28" s="368"/>
      <c r="C28" s="369">
        <v>15</v>
      </c>
      <c r="D28" s="845" t="s">
        <v>406</v>
      </c>
      <c r="E28" s="215">
        <f t="shared" si="3"/>
        <v>-1.526</v>
      </c>
      <c r="F28" s="262">
        <f t="shared" si="3"/>
        <v>-1.526</v>
      </c>
      <c r="G28" s="345"/>
      <c r="H28" s="346"/>
      <c r="I28" s="758">
        <f t="shared" si="1"/>
        <v>-1.526</v>
      </c>
      <c r="J28" s="218">
        <v>-1.526</v>
      </c>
      <c r="K28" s="218"/>
      <c r="L28" s="229"/>
      <c r="M28" s="344"/>
      <c r="N28" s="350"/>
      <c r="O28" s="218"/>
      <c r="P28" s="229"/>
      <c r="Q28" s="865"/>
      <c r="R28" s="174"/>
      <c r="S28" s="174"/>
      <c r="T28" s="867"/>
      <c r="U28" s="862"/>
      <c r="V28" s="206"/>
      <c r="W28" s="206"/>
      <c r="X28" s="209"/>
    </row>
    <row r="29" spans="1:24" s="6" customFormat="1" ht="13.5" customHeight="1" x14ac:dyDescent="0.2">
      <c r="A29" s="367"/>
      <c r="B29" s="368"/>
      <c r="C29" s="369">
        <v>16</v>
      </c>
      <c r="D29" s="846" t="s">
        <v>428</v>
      </c>
      <c r="E29" s="674">
        <f t="shared" si="3"/>
        <v>-0.61699999999999999</v>
      </c>
      <c r="F29" s="759">
        <f t="shared" si="3"/>
        <v>-0.61699999999999999</v>
      </c>
      <c r="G29" s="567"/>
      <c r="H29" s="760"/>
      <c r="I29" s="758">
        <f t="shared" si="1"/>
        <v>-0.61699999999999999</v>
      </c>
      <c r="J29" s="567">
        <v>-0.61699999999999999</v>
      </c>
      <c r="K29" s="218"/>
      <c r="L29" s="229"/>
      <c r="M29" s="344"/>
      <c r="N29" s="350"/>
      <c r="O29" s="218"/>
      <c r="P29" s="229"/>
      <c r="Q29" s="865"/>
      <c r="R29" s="174"/>
      <c r="S29" s="174"/>
      <c r="T29" s="867"/>
      <c r="U29" s="862"/>
      <c r="V29" s="206"/>
      <c r="W29" s="206"/>
      <c r="X29" s="209"/>
    </row>
    <row r="30" spans="1:24" s="6" customFormat="1" ht="23.25" customHeight="1" x14ac:dyDescent="0.2">
      <c r="A30" s="367"/>
      <c r="B30" s="368"/>
      <c r="C30" s="369">
        <v>17</v>
      </c>
      <c r="D30" s="695" t="s">
        <v>429</v>
      </c>
      <c r="E30" s="674">
        <f t="shared" si="3"/>
        <v>-3</v>
      </c>
      <c r="F30" s="262">
        <f t="shared" si="3"/>
        <v>-3</v>
      </c>
      <c r="G30" s="218"/>
      <c r="H30" s="219"/>
      <c r="I30" s="758">
        <f t="shared" si="1"/>
        <v>-3</v>
      </c>
      <c r="J30" s="218">
        <v>-3</v>
      </c>
      <c r="K30" s="218"/>
      <c r="L30" s="229"/>
      <c r="M30" s="344"/>
      <c r="N30" s="350"/>
      <c r="O30" s="218"/>
      <c r="P30" s="229"/>
      <c r="Q30" s="865"/>
      <c r="R30" s="174"/>
      <c r="S30" s="174"/>
      <c r="T30" s="867"/>
      <c r="U30" s="862"/>
      <c r="V30" s="206"/>
      <c r="W30" s="206"/>
      <c r="X30" s="209"/>
    </row>
    <row r="31" spans="1:24" s="6" customFormat="1" ht="13.5" customHeight="1" x14ac:dyDescent="0.2">
      <c r="A31" s="367"/>
      <c r="B31" s="368"/>
      <c r="C31" s="369">
        <v>18</v>
      </c>
      <c r="D31" s="695" t="s">
        <v>435</v>
      </c>
      <c r="E31" s="788">
        <f t="shared" si="3"/>
        <v>55.034909999999996</v>
      </c>
      <c r="F31" s="791">
        <f t="shared" si="3"/>
        <v>55.034909999999996</v>
      </c>
      <c r="G31" s="218"/>
      <c r="H31" s="219"/>
      <c r="I31" s="758"/>
      <c r="J31" s="218"/>
      <c r="K31" s="218"/>
      <c r="L31" s="229"/>
      <c r="M31" s="801">
        <f>N31+P31</f>
        <v>55.034909999999996</v>
      </c>
      <c r="N31" s="802">
        <f>N33+N34+N35+N36+N37</f>
        <v>55.034909999999996</v>
      </c>
      <c r="O31" s="218"/>
      <c r="P31" s="229"/>
      <c r="Q31" s="865"/>
      <c r="R31" s="174"/>
      <c r="S31" s="174"/>
      <c r="T31" s="867"/>
      <c r="U31" s="862"/>
      <c r="V31" s="206"/>
      <c r="W31" s="206"/>
      <c r="X31" s="209"/>
    </row>
    <row r="32" spans="1:24" s="6" customFormat="1" ht="12.75" customHeight="1" x14ac:dyDescent="0.2">
      <c r="A32" s="367"/>
      <c r="B32" s="368"/>
      <c r="C32" s="369">
        <v>19</v>
      </c>
      <c r="D32" s="695" t="s">
        <v>436</v>
      </c>
      <c r="E32" s="788"/>
      <c r="F32" s="791"/>
      <c r="G32" s="218"/>
      <c r="H32" s="219"/>
      <c r="I32" s="758"/>
      <c r="J32" s="218"/>
      <c r="K32" s="218"/>
      <c r="L32" s="229"/>
      <c r="M32" s="801"/>
      <c r="N32" s="802"/>
      <c r="O32" s="218"/>
      <c r="P32" s="229"/>
      <c r="Q32" s="865"/>
      <c r="R32" s="174"/>
      <c r="S32" s="174"/>
      <c r="T32" s="867"/>
      <c r="U32" s="862"/>
      <c r="V32" s="206"/>
      <c r="W32" s="206"/>
      <c r="X32" s="209"/>
    </row>
    <row r="33" spans="1:26" s="6" customFormat="1" ht="37.5" customHeight="1" x14ac:dyDescent="0.2">
      <c r="A33" s="367"/>
      <c r="B33" s="368"/>
      <c r="C33" s="369">
        <v>20</v>
      </c>
      <c r="D33" s="782" t="s">
        <v>437</v>
      </c>
      <c r="E33" s="933">
        <f t="shared" ref="E33:F47" si="6">I33+M33+Q33+U33</f>
        <v>2.738</v>
      </c>
      <c r="F33" s="938">
        <f t="shared" si="6"/>
        <v>2.738</v>
      </c>
      <c r="G33" s="927"/>
      <c r="H33" s="931"/>
      <c r="I33" s="929"/>
      <c r="J33" s="941"/>
      <c r="K33" s="927"/>
      <c r="L33" s="928"/>
      <c r="M33" s="940">
        <f>N33+P33</f>
        <v>2.738</v>
      </c>
      <c r="N33" s="934">
        <v>2.738</v>
      </c>
      <c r="O33" s="218"/>
      <c r="P33" s="229"/>
      <c r="Q33" s="865"/>
      <c r="R33" s="174"/>
      <c r="S33" s="174"/>
      <c r="T33" s="867"/>
      <c r="U33" s="862"/>
      <c r="V33" s="206"/>
      <c r="W33" s="206"/>
      <c r="X33" s="209"/>
      <c r="Y33" s="333"/>
    </row>
    <row r="34" spans="1:26" s="6" customFormat="1" ht="68.25" customHeight="1" x14ac:dyDescent="0.2">
      <c r="A34" s="367"/>
      <c r="B34" s="368"/>
      <c r="C34" s="369">
        <v>21</v>
      </c>
      <c r="D34" s="847" t="s">
        <v>445</v>
      </c>
      <c r="E34" s="925">
        <f t="shared" si="6"/>
        <v>3.66275</v>
      </c>
      <c r="F34" s="926">
        <f t="shared" si="6"/>
        <v>3.66275</v>
      </c>
      <c r="G34" s="927"/>
      <c r="H34" s="931"/>
      <c r="I34" s="937"/>
      <c r="J34" s="932"/>
      <c r="K34" s="927"/>
      <c r="L34" s="928"/>
      <c r="M34" s="851">
        <f t="shared" ref="M34:M60" si="7">N34+P34</f>
        <v>3.66275</v>
      </c>
      <c r="N34" s="852">
        <v>3.66275</v>
      </c>
      <c r="O34" s="218"/>
      <c r="P34" s="229"/>
      <c r="Q34" s="865"/>
      <c r="R34" s="174"/>
      <c r="S34" s="174"/>
      <c r="T34" s="867"/>
      <c r="U34" s="862"/>
      <c r="V34" s="206"/>
      <c r="W34" s="206"/>
      <c r="X34" s="209"/>
      <c r="Z34" s="784"/>
    </row>
    <row r="35" spans="1:26" s="6" customFormat="1" ht="54" customHeight="1" x14ac:dyDescent="0.2">
      <c r="A35" s="367"/>
      <c r="B35" s="368"/>
      <c r="C35" s="369">
        <v>22</v>
      </c>
      <c r="D35" s="847" t="s">
        <v>438</v>
      </c>
      <c r="E35" s="925">
        <f t="shared" si="6"/>
        <v>1.8057399999999999</v>
      </c>
      <c r="F35" s="926">
        <f t="shared" si="6"/>
        <v>1.8057399999999999</v>
      </c>
      <c r="G35" s="927"/>
      <c r="H35" s="931"/>
      <c r="I35" s="937"/>
      <c r="J35" s="932"/>
      <c r="K35" s="927"/>
      <c r="L35" s="928"/>
      <c r="M35" s="851">
        <f t="shared" si="7"/>
        <v>1.8057399999999999</v>
      </c>
      <c r="N35" s="852">
        <v>1.8057399999999999</v>
      </c>
      <c r="O35" s="218"/>
      <c r="P35" s="229"/>
      <c r="Q35" s="865"/>
      <c r="R35" s="174"/>
      <c r="S35" s="174"/>
      <c r="T35" s="867"/>
      <c r="U35" s="862"/>
      <c r="V35" s="206"/>
      <c r="W35" s="206"/>
      <c r="X35" s="209"/>
    </row>
    <row r="36" spans="1:26" s="6" customFormat="1" ht="36.75" customHeight="1" x14ac:dyDescent="0.2">
      <c r="A36" s="367"/>
      <c r="B36" s="368"/>
      <c r="C36" s="369">
        <v>23</v>
      </c>
      <c r="D36" s="847" t="s">
        <v>439</v>
      </c>
      <c r="E36" s="925">
        <f t="shared" si="6"/>
        <v>0.95752000000000004</v>
      </c>
      <c r="F36" s="926">
        <f t="shared" si="6"/>
        <v>0.95752000000000004</v>
      </c>
      <c r="G36" s="927"/>
      <c r="H36" s="931"/>
      <c r="I36" s="937"/>
      <c r="J36" s="932"/>
      <c r="K36" s="927"/>
      <c r="L36" s="928"/>
      <c r="M36" s="851">
        <f t="shared" si="7"/>
        <v>0.95752000000000004</v>
      </c>
      <c r="N36" s="852">
        <v>0.95752000000000004</v>
      </c>
      <c r="O36" s="218"/>
      <c r="P36" s="229"/>
      <c r="Q36" s="865"/>
      <c r="R36" s="174"/>
      <c r="S36" s="174"/>
      <c r="T36" s="867"/>
      <c r="U36" s="862"/>
      <c r="V36" s="206"/>
      <c r="W36" s="206"/>
      <c r="X36" s="209"/>
    </row>
    <row r="37" spans="1:26" s="6" customFormat="1" ht="23.25" customHeight="1" x14ac:dyDescent="0.2">
      <c r="A37" s="367"/>
      <c r="B37" s="368"/>
      <c r="C37" s="369">
        <v>24</v>
      </c>
      <c r="D37" s="847" t="s">
        <v>440</v>
      </c>
      <c r="E37" s="925">
        <f t="shared" si="6"/>
        <v>45.870899999999999</v>
      </c>
      <c r="F37" s="926">
        <f t="shared" si="6"/>
        <v>45.870899999999999</v>
      </c>
      <c r="G37" s="927"/>
      <c r="H37" s="931"/>
      <c r="I37" s="937"/>
      <c r="J37" s="932"/>
      <c r="K37" s="927"/>
      <c r="L37" s="928"/>
      <c r="M37" s="851">
        <f t="shared" si="7"/>
        <v>45.870899999999999</v>
      </c>
      <c r="N37" s="852">
        <v>45.870899999999999</v>
      </c>
      <c r="O37" s="218"/>
      <c r="P37" s="229"/>
      <c r="Q37" s="865"/>
      <c r="R37" s="174"/>
      <c r="S37" s="174"/>
      <c r="T37" s="867"/>
      <c r="U37" s="862"/>
      <c r="V37" s="206"/>
      <c r="W37" s="206"/>
      <c r="X37" s="209"/>
    </row>
    <row r="38" spans="1:26" s="6" customFormat="1" ht="13.5" customHeight="1" x14ac:dyDescent="0.2">
      <c r="A38" s="367"/>
      <c r="B38" s="368"/>
      <c r="C38" s="369">
        <v>25</v>
      </c>
      <c r="D38" s="787" t="s">
        <v>441</v>
      </c>
      <c r="E38" s="788">
        <f t="shared" si="6"/>
        <v>101.67477</v>
      </c>
      <c r="F38" s="850">
        <f t="shared" si="6"/>
        <v>101.67477</v>
      </c>
      <c r="G38" s="567"/>
      <c r="H38" s="760"/>
      <c r="I38" s="780"/>
      <c r="J38" s="789"/>
      <c r="K38" s="567"/>
      <c r="L38" s="849"/>
      <c r="M38" s="804">
        <f t="shared" si="7"/>
        <v>101.67477</v>
      </c>
      <c r="N38" s="805">
        <f>N40+N42+N43+N44+N45+N47+N46+N41</f>
        <v>101.67477</v>
      </c>
      <c r="O38" s="218"/>
      <c r="P38" s="229"/>
      <c r="Q38" s="865"/>
      <c r="R38" s="174"/>
      <c r="S38" s="174"/>
      <c r="T38" s="867"/>
      <c r="U38" s="862"/>
      <c r="V38" s="206"/>
      <c r="W38" s="206"/>
      <c r="X38" s="209"/>
    </row>
    <row r="39" spans="1:26" s="6" customFormat="1" ht="12.75" customHeight="1" x14ac:dyDescent="0.2">
      <c r="A39" s="367"/>
      <c r="B39" s="368"/>
      <c r="C39" s="369">
        <v>26</v>
      </c>
      <c r="D39" s="853" t="s">
        <v>436</v>
      </c>
      <c r="E39" s="788"/>
      <c r="F39" s="850"/>
      <c r="G39" s="567"/>
      <c r="H39" s="760"/>
      <c r="I39" s="780"/>
      <c r="J39" s="789"/>
      <c r="K39" s="567"/>
      <c r="L39" s="849"/>
      <c r="M39" s="851"/>
      <c r="N39" s="852"/>
      <c r="O39" s="218"/>
      <c r="P39" s="229"/>
      <c r="Q39" s="865"/>
      <c r="R39" s="174"/>
      <c r="S39" s="174"/>
      <c r="T39" s="867"/>
      <c r="U39" s="862"/>
      <c r="V39" s="206"/>
      <c r="W39" s="206"/>
      <c r="X39" s="209"/>
    </row>
    <row r="40" spans="1:26" s="6" customFormat="1" ht="62.25" customHeight="1" x14ac:dyDescent="0.2">
      <c r="A40" s="367"/>
      <c r="B40" s="368"/>
      <c r="C40" s="369">
        <v>27</v>
      </c>
      <c r="D40" s="847" t="s">
        <v>445</v>
      </c>
      <c r="E40" s="925">
        <f t="shared" si="6"/>
        <v>1.6793800000000001</v>
      </c>
      <c r="F40" s="926">
        <f t="shared" si="6"/>
        <v>1.6793800000000001</v>
      </c>
      <c r="G40" s="927"/>
      <c r="H40" s="931"/>
      <c r="I40" s="937"/>
      <c r="J40" s="932"/>
      <c r="K40" s="927"/>
      <c r="L40" s="928"/>
      <c r="M40" s="851">
        <f t="shared" si="7"/>
        <v>1.6793800000000001</v>
      </c>
      <c r="N40" s="852">
        <v>1.6793800000000001</v>
      </c>
      <c r="O40" s="218"/>
      <c r="P40" s="229"/>
      <c r="Q40" s="865"/>
      <c r="R40" s="174"/>
      <c r="S40" s="174"/>
      <c r="T40" s="867"/>
      <c r="U40" s="862"/>
      <c r="V40" s="206"/>
      <c r="W40" s="206"/>
      <c r="X40" s="209"/>
    </row>
    <row r="41" spans="1:26" s="6" customFormat="1" ht="51" customHeight="1" x14ac:dyDescent="0.2">
      <c r="A41" s="367"/>
      <c r="B41" s="368"/>
      <c r="C41" s="369">
        <v>28</v>
      </c>
      <c r="D41" s="847" t="s">
        <v>438</v>
      </c>
      <c r="E41" s="925">
        <f t="shared" si="6"/>
        <v>25.893660000000001</v>
      </c>
      <c r="F41" s="926">
        <f t="shared" si="6"/>
        <v>25.893660000000001</v>
      </c>
      <c r="G41" s="927"/>
      <c r="H41" s="931"/>
      <c r="I41" s="937"/>
      <c r="J41" s="932"/>
      <c r="K41" s="927"/>
      <c r="L41" s="928"/>
      <c r="M41" s="851">
        <f t="shared" si="7"/>
        <v>25.893660000000001</v>
      </c>
      <c r="N41" s="852">
        <v>25.893660000000001</v>
      </c>
      <c r="O41" s="218"/>
      <c r="P41" s="229"/>
      <c r="Q41" s="865"/>
      <c r="R41" s="174"/>
      <c r="S41" s="174"/>
      <c r="T41" s="867"/>
      <c r="U41" s="862"/>
      <c r="V41" s="206"/>
      <c r="W41" s="206"/>
      <c r="X41" s="209"/>
    </row>
    <row r="42" spans="1:26" s="6" customFormat="1" ht="51.75" customHeight="1" x14ac:dyDescent="0.2">
      <c r="A42" s="367"/>
      <c r="B42" s="368"/>
      <c r="C42" s="369">
        <v>29</v>
      </c>
      <c r="D42" s="847" t="s">
        <v>442</v>
      </c>
      <c r="E42" s="925">
        <f t="shared" si="6"/>
        <v>22.830069999999999</v>
      </c>
      <c r="F42" s="926">
        <f t="shared" si="6"/>
        <v>22.830069999999999</v>
      </c>
      <c r="G42" s="927"/>
      <c r="H42" s="931"/>
      <c r="I42" s="937"/>
      <c r="J42" s="932"/>
      <c r="K42" s="927"/>
      <c r="L42" s="928"/>
      <c r="M42" s="851">
        <f t="shared" si="7"/>
        <v>22.830069999999999</v>
      </c>
      <c r="N42" s="852">
        <v>22.830069999999999</v>
      </c>
      <c r="O42" s="218"/>
      <c r="P42" s="229"/>
      <c r="Q42" s="865"/>
      <c r="R42" s="174"/>
      <c r="S42" s="174"/>
      <c r="T42" s="867"/>
      <c r="U42" s="862"/>
      <c r="V42" s="206"/>
      <c r="W42" s="206"/>
      <c r="X42" s="209"/>
    </row>
    <row r="43" spans="1:26" s="6" customFormat="1" ht="36" customHeight="1" x14ac:dyDescent="0.2">
      <c r="A43" s="367"/>
      <c r="B43" s="368"/>
      <c r="C43" s="369">
        <v>30</v>
      </c>
      <c r="D43" s="847" t="s">
        <v>443</v>
      </c>
      <c r="E43" s="925">
        <f t="shared" si="6"/>
        <v>4.2750000000000004</v>
      </c>
      <c r="F43" s="926">
        <f t="shared" si="6"/>
        <v>4.2750000000000004</v>
      </c>
      <c r="G43" s="927"/>
      <c r="H43" s="931"/>
      <c r="I43" s="937"/>
      <c r="J43" s="932"/>
      <c r="K43" s="927"/>
      <c r="L43" s="928"/>
      <c r="M43" s="851">
        <f t="shared" si="7"/>
        <v>4.2750000000000004</v>
      </c>
      <c r="N43" s="852">
        <v>4.2750000000000004</v>
      </c>
      <c r="O43" s="218"/>
      <c r="P43" s="229"/>
      <c r="Q43" s="865"/>
      <c r="R43" s="174"/>
      <c r="S43" s="174"/>
      <c r="T43" s="867"/>
      <c r="U43" s="862"/>
      <c r="V43" s="206"/>
      <c r="W43" s="206"/>
      <c r="X43" s="209"/>
    </row>
    <row r="44" spans="1:26" s="6" customFormat="1" ht="95.25" customHeight="1" x14ac:dyDescent="0.2">
      <c r="A44" s="367"/>
      <c r="B44" s="368"/>
      <c r="C44" s="369">
        <v>31</v>
      </c>
      <c r="D44" s="847" t="s">
        <v>444</v>
      </c>
      <c r="E44" s="925">
        <f t="shared" si="6"/>
        <v>4.768E-2</v>
      </c>
      <c r="F44" s="926">
        <f t="shared" si="6"/>
        <v>4.768E-2</v>
      </c>
      <c r="G44" s="927"/>
      <c r="H44" s="931"/>
      <c r="I44" s="937"/>
      <c r="J44" s="932"/>
      <c r="K44" s="927"/>
      <c r="L44" s="928"/>
      <c r="M44" s="851">
        <f t="shared" si="7"/>
        <v>4.768E-2</v>
      </c>
      <c r="N44" s="852">
        <v>4.768E-2</v>
      </c>
      <c r="O44" s="218"/>
      <c r="P44" s="229"/>
      <c r="Q44" s="865"/>
      <c r="R44" s="174"/>
      <c r="S44" s="174"/>
      <c r="T44" s="867"/>
      <c r="U44" s="862"/>
      <c r="V44" s="206"/>
      <c r="W44" s="206"/>
      <c r="X44" s="209"/>
    </row>
    <row r="45" spans="1:26" s="6" customFormat="1" ht="26.25" customHeight="1" x14ac:dyDescent="0.2">
      <c r="A45" s="367"/>
      <c r="B45" s="368"/>
      <c r="C45" s="369">
        <v>32</v>
      </c>
      <c r="D45" s="847" t="s">
        <v>440</v>
      </c>
      <c r="E45" s="925">
        <f t="shared" si="6"/>
        <v>20.327970000000001</v>
      </c>
      <c r="F45" s="926">
        <f t="shared" si="6"/>
        <v>20.327970000000001</v>
      </c>
      <c r="G45" s="927"/>
      <c r="H45" s="931"/>
      <c r="I45" s="937"/>
      <c r="J45" s="932"/>
      <c r="K45" s="927"/>
      <c r="L45" s="928"/>
      <c r="M45" s="851">
        <f t="shared" si="7"/>
        <v>20.327970000000001</v>
      </c>
      <c r="N45" s="852">
        <v>20.327970000000001</v>
      </c>
      <c r="O45" s="218"/>
      <c r="P45" s="229"/>
      <c r="Q45" s="865"/>
      <c r="R45" s="174"/>
      <c r="S45" s="174"/>
      <c r="T45" s="867"/>
      <c r="U45" s="862"/>
      <c r="V45" s="206"/>
      <c r="W45" s="206"/>
      <c r="X45" s="209"/>
    </row>
    <row r="46" spans="1:26" s="6" customFormat="1" ht="37.5" customHeight="1" x14ac:dyDescent="0.2">
      <c r="A46" s="367"/>
      <c r="B46" s="368"/>
      <c r="C46" s="369">
        <v>33</v>
      </c>
      <c r="D46" s="847" t="s">
        <v>439</v>
      </c>
      <c r="E46" s="925">
        <f t="shared" si="6"/>
        <v>24.37501</v>
      </c>
      <c r="F46" s="926">
        <f t="shared" si="6"/>
        <v>24.37501</v>
      </c>
      <c r="G46" s="927"/>
      <c r="H46" s="931"/>
      <c r="I46" s="937"/>
      <c r="J46" s="932"/>
      <c r="K46" s="927"/>
      <c r="L46" s="928"/>
      <c r="M46" s="851">
        <f t="shared" si="7"/>
        <v>24.37501</v>
      </c>
      <c r="N46" s="852">
        <v>24.37501</v>
      </c>
      <c r="O46" s="218"/>
      <c r="P46" s="229"/>
      <c r="Q46" s="865"/>
      <c r="R46" s="174"/>
      <c r="S46" s="174"/>
      <c r="T46" s="867"/>
      <c r="U46" s="862"/>
      <c r="V46" s="206"/>
      <c r="W46" s="206"/>
      <c r="X46" s="209"/>
    </row>
    <row r="47" spans="1:26" s="6" customFormat="1" ht="36.75" customHeight="1" x14ac:dyDescent="0.2">
      <c r="A47" s="367"/>
      <c r="B47" s="368"/>
      <c r="C47" s="369">
        <v>34</v>
      </c>
      <c r="D47" s="782" t="s">
        <v>437</v>
      </c>
      <c r="E47" s="933">
        <f t="shared" si="6"/>
        <v>2.246</v>
      </c>
      <c r="F47" s="938">
        <v>2.246</v>
      </c>
      <c r="G47" s="927"/>
      <c r="H47" s="931"/>
      <c r="I47" s="939"/>
      <c r="J47" s="927"/>
      <c r="K47" s="927"/>
      <c r="L47" s="928"/>
      <c r="M47" s="940">
        <f t="shared" si="7"/>
        <v>2.246</v>
      </c>
      <c r="N47" s="934">
        <v>2.246</v>
      </c>
      <c r="O47" s="218"/>
      <c r="P47" s="229"/>
      <c r="Q47" s="865"/>
      <c r="R47" s="174"/>
      <c r="S47" s="174"/>
      <c r="T47" s="867"/>
      <c r="U47" s="862"/>
      <c r="V47" s="206"/>
      <c r="W47" s="206"/>
      <c r="X47" s="209"/>
    </row>
    <row r="48" spans="1:26" s="6" customFormat="1" ht="12.75" customHeight="1" x14ac:dyDescent="0.2">
      <c r="A48" s="367"/>
      <c r="B48" s="368"/>
      <c r="C48" s="369">
        <v>35</v>
      </c>
      <c r="D48" s="696" t="s">
        <v>184</v>
      </c>
      <c r="E48" s="716">
        <f t="shared" ref="E48:F63" si="8">I48+M48+Q48+U48</f>
        <v>-11.156009999999981</v>
      </c>
      <c r="F48" s="222">
        <f t="shared" si="8"/>
        <v>9.2630000000000052</v>
      </c>
      <c r="G48" s="222"/>
      <c r="H48" s="300">
        <f>L48+P48+T48+X48</f>
        <v>-20.419010000000014</v>
      </c>
      <c r="I48" s="337">
        <f t="shared" ref="I48:I56" si="9">J48+L48</f>
        <v>296.49</v>
      </c>
      <c r="J48" s="225">
        <f>SUM(J49:J55)</f>
        <v>9.2630000000000052</v>
      </c>
      <c r="K48" s="225"/>
      <c r="L48" s="232">
        <f>SUM(L49:L55)</f>
        <v>287.22699999999998</v>
      </c>
      <c r="M48" s="716">
        <f t="shared" si="7"/>
        <v>-307.64600999999999</v>
      </c>
      <c r="N48" s="840"/>
      <c r="O48" s="222"/>
      <c r="P48" s="840">
        <f>P49+P50+P51+P52+P54</f>
        <v>-307.64600999999999</v>
      </c>
      <c r="Q48" s="865"/>
      <c r="R48" s="174"/>
      <c r="S48" s="174"/>
      <c r="T48" s="867"/>
      <c r="U48" s="863"/>
      <c r="V48" s="11"/>
      <c r="W48" s="11"/>
      <c r="X48" s="8"/>
    </row>
    <row r="49" spans="1:24" s="6" customFormat="1" ht="12.75" customHeight="1" x14ac:dyDescent="0.2">
      <c r="A49" s="367"/>
      <c r="B49" s="368"/>
      <c r="C49" s="369">
        <v>36</v>
      </c>
      <c r="D49" s="695" t="s">
        <v>407</v>
      </c>
      <c r="E49" s="215">
        <f t="shared" si="8"/>
        <v>-90</v>
      </c>
      <c r="F49" s="262">
        <f t="shared" si="8"/>
        <v>-115</v>
      </c>
      <c r="G49" s="345"/>
      <c r="H49" s="219">
        <f>L49+P49+T49+X49</f>
        <v>25</v>
      </c>
      <c r="I49" s="492">
        <f t="shared" si="9"/>
        <v>-90</v>
      </c>
      <c r="J49" s="218">
        <v>-115</v>
      </c>
      <c r="K49" s="218"/>
      <c r="L49" s="229">
        <v>25</v>
      </c>
      <c r="M49" s="806"/>
      <c r="N49" s="841"/>
      <c r="O49" s="841"/>
      <c r="P49" s="856"/>
      <c r="Q49" s="865"/>
      <c r="R49" s="174"/>
      <c r="S49" s="174"/>
      <c r="T49" s="867"/>
      <c r="U49" s="862"/>
      <c r="V49" s="206"/>
      <c r="W49" s="206"/>
      <c r="X49" s="209"/>
    </row>
    <row r="50" spans="1:24" s="6" customFormat="1" ht="12.75" customHeight="1" x14ac:dyDescent="0.2">
      <c r="A50" s="367"/>
      <c r="B50" s="368"/>
      <c r="C50" s="369">
        <v>37</v>
      </c>
      <c r="D50" s="695" t="s">
        <v>384</v>
      </c>
      <c r="E50" s="451">
        <f t="shared" si="8"/>
        <v>60</v>
      </c>
      <c r="F50" s="218">
        <f t="shared" si="8"/>
        <v>60</v>
      </c>
      <c r="G50" s="345"/>
      <c r="H50" s="346"/>
      <c r="I50" s="492">
        <f t="shared" si="9"/>
        <v>60</v>
      </c>
      <c r="J50" s="218">
        <v>60</v>
      </c>
      <c r="K50" s="218"/>
      <c r="L50" s="229"/>
      <c r="M50" s="806"/>
      <c r="N50" s="841"/>
      <c r="O50" s="841"/>
      <c r="P50" s="856"/>
      <c r="Q50" s="865"/>
      <c r="R50" s="174"/>
      <c r="S50" s="174"/>
      <c r="T50" s="867"/>
      <c r="U50" s="862"/>
      <c r="V50" s="206"/>
      <c r="W50" s="206"/>
      <c r="X50" s="209"/>
    </row>
    <row r="51" spans="1:24" s="6" customFormat="1" ht="12.75" customHeight="1" x14ac:dyDescent="0.2">
      <c r="A51" s="367"/>
      <c r="B51" s="368"/>
      <c r="C51" s="369">
        <v>38</v>
      </c>
      <c r="D51" s="343" t="s">
        <v>424</v>
      </c>
      <c r="E51" s="215">
        <f t="shared" si="8"/>
        <v>11.49</v>
      </c>
      <c r="F51" s="262">
        <f t="shared" si="8"/>
        <v>2.2629999999999999</v>
      </c>
      <c r="G51" s="218"/>
      <c r="H51" s="219">
        <f>L51+P51+T51+X51</f>
        <v>9.2270000000000003</v>
      </c>
      <c r="I51" s="257">
        <f t="shared" si="9"/>
        <v>11.49</v>
      </c>
      <c r="J51" s="218">
        <f>11.49-9.227</f>
        <v>2.2629999999999999</v>
      </c>
      <c r="K51" s="218"/>
      <c r="L51" s="229">
        <f>9.227</f>
        <v>9.2270000000000003</v>
      </c>
      <c r="M51" s="806"/>
      <c r="N51" s="841"/>
      <c r="O51" s="841"/>
      <c r="P51" s="856"/>
      <c r="Q51" s="865"/>
      <c r="R51" s="174"/>
      <c r="S51" s="174"/>
      <c r="T51" s="867"/>
      <c r="U51" s="862"/>
      <c r="V51" s="206"/>
      <c r="W51" s="206"/>
      <c r="X51" s="209"/>
    </row>
    <row r="52" spans="1:24" s="6" customFormat="1" ht="12.75" customHeight="1" x14ac:dyDescent="0.2">
      <c r="A52" s="367"/>
      <c r="B52" s="368"/>
      <c r="C52" s="369">
        <v>39</v>
      </c>
      <c r="D52" s="343" t="s">
        <v>449</v>
      </c>
      <c r="E52" s="215">
        <f t="shared" si="8"/>
        <v>-137</v>
      </c>
      <c r="F52" s="262"/>
      <c r="G52" s="218"/>
      <c r="H52" s="219">
        <f>L52+P52+T52+X52</f>
        <v>-137</v>
      </c>
      <c r="I52" s="257"/>
      <c r="J52" s="218"/>
      <c r="K52" s="218"/>
      <c r="L52" s="229"/>
      <c r="M52" s="674">
        <f t="shared" si="7"/>
        <v>-137</v>
      </c>
      <c r="N52" s="345"/>
      <c r="O52" s="345"/>
      <c r="P52" s="229">
        <v>-137</v>
      </c>
      <c r="Q52" s="865"/>
      <c r="R52" s="174"/>
      <c r="S52" s="174"/>
      <c r="T52" s="867"/>
      <c r="U52" s="862"/>
      <c r="V52" s="206"/>
      <c r="W52" s="206"/>
      <c r="X52" s="209"/>
    </row>
    <row r="53" spans="1:24" s="6" customFormat="1" ht="12.75" customHeight="1" x14ac:dyDescent="0.2">
      <c r="A53" s="367"/>
      <c r="B53" s="368"/>
      <c r="C53" s="369">
        <v>40</v>
      </c>
      <c r="D53" s="343" t="s">
        <v>713</v>
      </c>
      <c r="E53" s="215"/>
      <c r="F53" s="262">
        <f t="shared" si="8"/>
        <v>-20</v>
      </c>
      <c r="G53" s="218"/>
      <c r="H53" s="219">
        <f>L53+P53+T53+X53</f>
        <v>20</v>
      </c>
      <c r="I53" s="257"/>
      <c r="J53" s="218">
        <v>-20</v>
      </c>
      <c r="K53" s="218"/>
      <c r="L53" s="229">
        <v>20</v>
      </c>
      <c r="M53" s="674"/>
      <c r="N53" s="345"/>
      <c r="O53" s="345"/>
      <c r="P53" s="229"/>
      <c r="Q53" s="865"/>
      <c r="R53" s="174"/>
      <c r="S53" s="174"/>
      <c r="T53" s="867"/>
      <c r="U53" s="862"/>
      <c r="V53" s="206"/>
      <c r="W53" s="206"/>
      <c r="X53" s="209"/>
    </row>
    <row r="54" spans="1:24" s="6" customFormat="1" ht="28.5" customHeight="1" x14ac:dyDescent="0.2">
      <c r="A54" s="367"/>
      <c r="B54" s="368"/>
      <c r="C54" s="369">
        <v>41</v>
      </c>
      <c r="D54" s="343" t="s">
        <v>714</v>
      </c>
      <c r="E54" s="215">
        <f t="shared" si="8"/>
        <v>-170.64600999999999</v>
      </c>
      <c r="F54" s="262"/>
      <c r="G54" s="218"/>
      <c r="H54" s="219">
        <f>L54+P54+T54+X54</f>
        <v>-170.64600999999999</v>
      </c>
      <c r="I54" s="257"/>
      <c r="J54" s="218"/>
      <c r="K54" s="218"/>
      <c r="L54" s="229"/>
      <c r="M54" s="788">
        <v>-170.64600999999999</v>
      </c>
      <c r="N54" s="345"/>
      <c r="O54" s="345"/>
      <c r="P54" s="346">
        <v>-170.64600999999999</v>
      </c>
      <c r="Q54" s="865"/>
      <c r="R54" s="174"/>
      <c r="S54" s="174"/>
      <c r="T54" s="867"/>
      <c r="U54" s="862"/>
      <c r="V54" s="206"/>
      <c r="W54" s="206"/>
      <c r="X54" s="209"/>
    </row>
    <row r="55" spans="1:24" s="6" customFormat="1" ht="25.5" x14ac:dyDescent="0.2">
      <c r="A55" s="367"/>
      <c r="B55" s="368"/>
      <c r="C55" s="369">
        <v>42</v>
      </c>
      <c r="D55" s="695" t="s">
        <v>408</v>
      </c>
      <c r="E55" s="215">
        <f t="shared" si="8"/>
        <v>315</v>
      </c>
      <c r="F55" s="567">
        <f t="shared" si="8"/>
        <v>82</v>
      </c>
      <c r="G55" s="218"/>
      <c r="H55" s="219">
        <f>L55+P55+T55+X55</f>
        <v>233</v>
      </c>
      <c r="I55" s="257">
        <f t="shared" si="9"/>
        <v>315</v>
      </c>
      <c r="J55" s="218">
        <v>82</v>
      </c>
      <c r="K55" s="218"/>
      <c r="L55" s="229">
        <v>233</v>
      </c>
      <c r="M55" s="785"/>
      <c r="N55" s="218"/>
      <c r="O55" s="218"/>
      <c r="P55" s="229"/>
      <c r="Q55" s="865"/>
      <c r="R55" s="174"/>
      <c r="S55" s="174"/>
      <c r="T55" s="867"/>
      <c r="U55" s="862"/>
      <c r="V55" s="206"/>
      <c r="W55" s="206"/>
      <c r="X55" s="209"/>
    </row>
    <row r="56" spans="1:24" s="6" customFormat="1" ht="25.5" x14ac:dyDescent="0.2">
      <c r="A56" s="367"/>
      <c r="B56" s="368"/>
      <c r="C56" s="369">
        <v>43</v>
      </c>
      <c r="D56" s="425" t="s">
        <v>465</v>
      </c>
      <c r="E56" s="224">
        <f t="shared" si="8"/>
        <v>-8.3000000000000007</v>
      </c>
      <c r="F56" s="225">
        <f t="shared" si="8"/>
        <v>-8.3000000000000007</v>
      </c>
      <c r="G56" s="225"/>
      <c r="H56" s="300"/>
      <c r="I56" s="228">
        <f t="shared" si="9"/>
        <v>-8.3000000000000007</v>
      </c>
      <c r="J56" s="225">
        <f>J57+J58</f>
        <v>-8.3000000000000007</v>
      </c>
      <c r="K56" s="225"/>
      <c r="L56" s="232"/>
      <c r="M56" s="785"/>
      <c r="N56" s="218"/>
      <c r="O56" s="218"/>
      <c r="P56" s="229"/>
      <c r="Q56" s="868"/>
      <c r="R56" s="174"/>
      <c r="S56" s="174"/>
      <c r="T56" s="867"/>
      <c r="U56" s="862"/>
      <c r="V56" s="206"/>
      <c r="W56" s="206"/>
      <c r="X56" s="209"/>
    </row>
    <row r="57" spans="1:24" s="6" customFormat="1" ht="25.5" x14ac:dyDescent="0.2">
      <c r="A57" s="367"/>
      <c r="B57" s="368"/>
      <c r="C57" s="369">
        <v>44</v>
      </c>
      <c r="D57" s="695" t="s">
        <v>464</v>
      </c>
      <c r="E57" s="215">
        <f t="shared" si="8"/>
        <v>-5.3</v>
      </c>
      <c r="F57" s="567">
        <f t="shared" si="8"/>
        <v>-5.3</v>
      </c>
      <c r="G57" s="218"/>
      <c r="H57" s="219"/>
      <c r="I57" s="815">
        <v>-5.3</v>
      </c>
      <c r="J57" s="223">
        <v>-5.3</v>
      </c>
      <c r="K57" s="223"/>
      <c r="L57" s="229"/>
      <c r="M57" s="785"/>
      <c r="N57" s="218"/>
      <c r="O57" s="218"/>
      <c r="P57" s="229"/>
      <c r="Q57" s="868"/>
      <c r="R57" s="174"/>
      <c r="S57" s="174"/>
      <c r="T57" s="867"/>
      <c r="U57" s="862"/>
      <c r="V57" s="206"/>
      <c r="W57" s="206"/>
      <c r="X57" s="209"/>
    </row>
    <row r="58" spans="1:24" s="6" customFormat="1" x14ac:dyDescent="0.2">
      <c r="A58" s="367"/>
      <c r="B58" s="368"/>
      <c r="C58" s="369">
        <v>45</v>
      </c>
      <c r="D58" s="695" t="s">
        <v>466</v>
      </c>
      <c r="E58" s="215">
        <f t="shared" si="8"/>
        <v>-3</v>
      </c>
      <c r="F58" s="567">
        <f t="shared" si="8"/>
        <v>-3</v>
      </c>
      <c r="G58" s="218"/>
      <c r="H58" s="219"/>
      <c r="I58" s="815">
        <v>-3</v>
      </c>
      <c r="J58" s="223">
        <v>-3</v>
      </c>
      <c r="K58" s="223"/>
      <c r="L58" s="229"/>
      <c r="M58" s="785"/>
      <c r="N58" s="218"/>
      <c r="O58" s="218"/>
      <c r="P58" s="229"/>
      <c r="Q58" s="868"/>
      <c r="R58" s="174"/>
      <c r="S58" s="174"/>
      <c r="T58" s="867"/>
      <c r="U58" s="862"/>
      <c r="V58" s="206"/>
      <c r="W58" s="206"/>
      <c r="X58" s="209"/>
    </row>
    <row r="59" spans="1:24" s="6" customFormat="1" x14ac:dyDescent="0.2">
      <c r="A59" s="367"/>
      <c r="B59" s="368"/>
      <c r="C59" s="369">
        <v>46</v>
      </c>
      <c r="D59" s="425" t="s">
        <v>446</v>
      </c>
      <c r="E59" s="224">
        <f t="shared" si="8"/>
        <v>65.278000000000006</v>
      </c>
      <c r="F59" s="435">
        <f t="shared" si="8"/>
        <v>-24.99512</v>
      </c>
      <c r="G59" s="225"/>
      <c r="H59" s="300">
        <f t="shared" ref="H59:H60" si="10">L59+P59+T59+X59</f>
        <v>90.273120000000006</v>
      </c>
      <c r="I59" s="228">
        <v>-25</v>
      </c>
      <c r="J59" s="225">
        <f>J61+J63</f>
        <v>-25</v>
      </c>
      <c r="K59" s="225"/>
      <c r="L59" s="232"/>
      <c r="M59" s="377">
        <f t="shared" si="7"/>
        <v>90.278000000000006</v>
      </c>
      <c r="N59" s="435">
        <f>N60+N62</f>
        <v>4.8799999999999998E-3</v>
      </c>
      <c r="O59" s="225"/>
      <c r="P59" s="741">
        <f t="shared" ref="P59" si="11">P60+P61</f>
        <v>90.273120000000006</v>
      </c>
      <c r="Q59" s="868"/>
      <c r="R59" s="174"/>
      <c r="S59" s="174"/>
      <c r="T59" s="867"/>
      <c r="U59" s="862"/>
      <c r="V59" s="206"/>
      <c r="W59" s="206"/>
      <c r="X59" s="209"/>
    </row>
    <row r="60" spans="1:24" s="6" customFormat="1" x14ac:dyDescent="0.2">
      <c r="A60" s="367"/>
      <c r="B60" s="368"/>
      <c r="C60" s="369">
        <v>47</v>
      </c>
      <c r="D60" s="695" t="s">
        <v>472</v>
      </c>
      <c r="E60" s="215">
        <f t="shared" si="8"/>
        <v>90.273120000000006</v>
      </c>
      <c r="F60" s="567"/>
      <c r="G60" s="218"/>
      <c r="H60" s="219">
        <f t="shared" si="10"/>
        <v>90.273120000000006</v>
      </c>
      <c r="I60" s="257"/>
      <c r="J60" s="218"/>
      <c r="K60" s="218"/>
      <c r="L60" s="229"/>
      <c r="M60" s="804">
        <f t="shared" si="7"/>
        <v>90.273120000000006</v>
      </c>
      <c r="N60" s="835"/>
      <c r="O60" s="808"/>
      <c r="P60" s="857">
        <v>90.273120000000006</v>
      </c>
      <c r="Q60" s="868"/>
      <c r="R60" s="174"/>
      <c r="S60" s="174"/>
      <c r="T60" s="867"/>
      <c r="U60" s="862"/>
      <c r="V60" s="206"/>
      <c r="W60" s="206"/>
      <c r="X60" s="209"/>
    </row>
    <row r="61" spans="1:24" s="6" customFormat="1" x14ac:dyDescent="0.2">
      <c r="A61" s="367"/>
      <c r="B61" s="368"/>
      <c r="C61" s="369">
        <v>48</v>
      </c>
      <c r="D61" s="695" t="s">
        <v>448</v>
      </c>
      <c r="E61" s="215">
        <f t="shared" si="8"/>
        <v>-10</v>
      </c>
      <c r="F61" s="567">
        <f t="shared" si="8"/>
        <v>-10</v>
      </c>
      <c r="G61" s="218"/>
      <c r="H61" s="219"/>
      <c r="I61" s="257">
        <v>-10</v>
      </c>
      <c r="J61" s="218">
        <v>-10</v>
      </c>
      <c r="K61" s="218"/>
      <c r="L61" s="229"/>
      <c r="M61" s="804"/>
      <c r="N61" s="839"/>
      <c r="O61" s="808"/>
      <c r="P61" s="858"/>
      <c r="Q61" s="868"/>
      <c r="R61" s="174"/>
      <c r="S61" s="174"/>
      <c r="T61" s="867"/>
      <c r="U61" s="862"/>
      <c r="V61" s="206"/>
      <c r="W61" s="206"/>
      <c r="X61" s="209"/>
    </row>
    <row r="62" spans="1:24" s="6" customFormat="1" x14ac:dyDescent="0.2">
      <c r="A62" s="367"/>
      <c r="B62" s="368"/>
      <c r="C62" s="369">
        <v>49</v>
      </c>
      <c r="D62" s="695" t="s">
        <v>473</v>
      </c>
      <c r="E62" s="344">
        <f t="shared" si="8"/>
        <v>4.8799999999999998E-3</v>
      </c>
      <c r="F62" s="789">
        <f t="shared" si="8"/>
        <v>4.8799999999999998E-3</v>
      </c>
      <c r="G62" s="218"/>
      <c r="H62" s="219"/>
      <c r="I62" s="257"/>
      <c r="J62" s="218"/>
      <c r="K62" s="218"/>
      <c r="L62" s="229"/>
      <c r="M62" s="902">
        <v>4.8799999999999998E-3</v>
      </c>
      <c r="N62" s="839">
        <v>4.8799999999999998E-3</v>
      </c>
      <c r="O62" s="808"/>
      <c r="P62" s="858"/>
      <c r="Q62" s="868"/>
      <c r="R62" s="174"/>
      <c r="S62" s="174"/>
      <c r="T62" s="867"/>
      <c r="U62" s="862"/>
      <c r="V62" s="206"/>
      <c r="W62" s="206"/>
      <c r="X62" s="209"/>
    </row>
    <row r="63" spans="1:24" s="6" customFormat="1" x14ac:dyDescent="0.2">
      <c r="A63" s="367"/>
      <c r="B63" s="368"/>
      <c r="C63" s="369">
        <v>50</v>
      </c>
      <c r="D63" s="695" t="s">
        <v>474</v>
      </c>
      <c r="E63" s="215">
        <f t="shared" si="8"/>
        <v>-15</v>
      </c>
      <c r="F63" s="567">
        <f t="shared" si="8"/>
        <v>-15</v>
      </c>
      <c r="G63" s="218"/>
      <c r="H63" s="219"/>
      <c r="I63" s="257">
        <v>-15</v>
      </c>
      <c r="J63" s="218">
        <v>-15</v>
      </c>
      <c r="K63" s="218"/>
      <c r="L63" s="229"/>
      <c r="M63" s="902"/>
      <c r="N63" s="839"/>
      <c r="O63" s="808"/>
      <c r="P63" s="858"/>
      <c r="Q63" s="868"/>
      <c r="R63" s="174"/>
      <c r="S63" s="174"/>
      <c r="T63" s="867"/>
      <c r="U63" s="862"/>
      <c r="V63" s="206"/>
      <c r="W63" s="206"/>
      <c r="X63" s="209"/>
    </row>
    <row r="64" spans="1:24" ht="13.5" customHeight="1" x14ac:dyDescent="0.2">
      <c r="A64" s="311"/>
      <c r="B64" s="312"/>
      <c r="C64" s="314">
        <v>51</v>
      </c>
      <c r="D64" s="697" t="s">
        <v>235</v>
      </c>
      <c r="E64" s="224">
        <f t="shared" ref="E64" si="12">I64+M64+Q64+U64</f>
        <v>-16.431000000000001</v>
      </c>
      <c r="F64" s="225">
        <f t="shared" ref="F64" si="13">J64+N64+R64+V64</f>
        <v>-16.431000000000001</v>
      </c>
      <c r="G64" s="225"/>
      <c r="H64" s="346"/>
      <c r="I64" s="228">
        <f>J64</f>
        <v>-16.431000000000001</v>
      </c>
      <c r="J64" s="225">
        <f>J65+J66</f>
        <v>-16.431000000000001</v>
      </c>
      <c r="K64" s="225"/>
      <c r="L64" s="232"/>
      <c r="M64" s="688"/>
      <c r="N64" s="225"/>
      <c r="O64" s="228"/>
      <c r="P64" s="232"/>
      <c r="Q64" s="868"/>
      <c r="R64" s="225"/>
      <c r="S64" s="225"/>
      <c r="T64" s="867"/>
      <c r="U64" s="863"/>
      <c r="V64" s="11"/>
      <c r="W64" s="11"/>
      <c r="X64" s="8"/>
    </row>
    <row r="65" spans="1:24" ht="13.5" customHeight="1" x14ac:dyDescent="0.2">
      <c r="A65" s="311"/>
      <c r="B65" s="312"/>
      <c r="C65" s="314">
        <v>52</v>
      </c>
      <c r="D65" s="698" t="s">
        <v>419</v>
      </c>
      <c r="E65" s="674">
        <f t="shared" ref="E65" si="14">I65+M65+Q65+U65</f>
        <v>-8.5890000000000004</v>
      </c>
      <c r="F65" s="567">
        <f t="shared" ref="F65" si="15">J65+N65+R65+V65</f>
        <v>-8.5890000000000004</v>
      </c>
      <c r="G65" s="567"/>
      <c r="H65" s="346"/>
      <c r="I65" s="582">
        <f>J65</f>
        <v>-8.5890000000000004</v>
      </c>
      <c r="J65" s="218">
        <v>-8.5890000000000004</v>
      </c>
      <c r="K65" s="218"/>
      <c r="L65" s="229"/>
      <c r="M65" s="215"/>
      <c r="N65" s="218"/>
      <c r="O65" s="218"/>
      <c r="P65" s="229"/>
      <c r="Q65" s="865"/>
      <c r="R65" s="174"/>
      <c r="S65" s="174"/>
      <c r="T65" s="867"/>
      <c r="U65" s="862"/>
      <c r="V65" s="206"/>
      <c r="W65" s="206"/>
      <c r="X65" s="209"/>
    </row>
    <row r="66" spans="1:24" ht="12.75" customHeight="1" x14ac:dyDescent="0.2">
      <c r="A66" s="311"/>
      <c r="B66" s="312"/>
      <c r="C66" s="314">
        <v>53</v>
      </c>
      <c r="D66" s="690" t="s">
        <v>421</v>
      </c>
      <c r="E66" s="674">
        <f t="shared" ref="E66:E69" si="16">I66+M66+Q66+U66</f>
        <v>-7.8419999999999996</v>
      </c>
      <c r="F66" s="567">
        <f t="shared" ref="F66:F69" si="17">J66+N66+R66+V66</f>
        <v>-7.8419999999999996</v>
      </c>
      <c r="G66" s="567"/>
      <c r="H66" s="346"/>
      <c r="I66" s="582">
        <f>J66</f>
        <v>-7.8419999999999996</v>
      </c>
      <c r="J66" s="218">
        <v>-7.8419999999999996</v>
      </c>
      <c r="K66" s="218"/>
      <c r="L66" s="229"/>
      <c r="M66" s="674"/>
      <c r="N66" s="218"/>
      <c r="O66" s="218"/>
      <c r="P66" s="229"/>
      <c r="Q66" s="865"/>
      <c r="R66" s="174"/>
      <c r="S66" s="174"/>
      <c r="T66" s="867"/>
      <c r="U66" s="862"/>
      <c r="V66" s="206"/>
      <c r="W66" s="206"/>
      <c r="X66" s="209"/>
    </row>
    <row r="67" spans="1:24" s="792" customFormat="1" ht="12.75" customHeight="1" x14ac:dyDescent="0.2">
      <c r="A67" s="311"/>
      <c r="B67" s="312"/>
      <c r="C67" s="314">
        <v>54</v>
      </c>
      <c r="D67" s="699" t="s">
        <v>95</v>
      </c>
      <c r="E67" s="224">
        <f t="shared" si="16"/>
        <v>122</v>
      </c>
      <c r="F67" s="225">
        <f t="shared" si="17"/>
        <v>122</v>
      </c>
      <c r="G67" s="225"/>
      <c r="H67" s="715"/>
      <c r="I67" s="727">
        <f>J67</f>
        <v>122</v>
      </c>
      <c r="J67" s="222">
        <f>J68+J69</f>
        <v>122</v>
      </c>
      <c r="K67" s="218"/>
      <c r="L67" s="229"/>
      <c r="M67" s="674"/>
      <c r="N67" s="218"/>
      <c r="O67" s="218"/>
      <c r="P67" s="229"/>
      <c r="Q67" s="865"/>
      <c r="R67" s="174"/>
      <c r="S67" s="174"/>
      <c r="T67" s="867"/>
      <c r="U67" s="862"/>
      <c r="V67" s="206"/>
      <c r="W67" s="206"/>
      <c r="X67" s="209"/>
    </row>
    <row r="68" spans="1:24" s="792" customFormat="1" ht="12.75" customHeight="1" x14ac:dyDescent="0.2">
      <c r="A68" s="311"/>
      <c r="B68" s="312"/>
      <c r="C68" s="314">
        <v>55</v>
      </c>
      <c r="D68" s="690" t="s">
        <v>463</v>
      </c>
      <c r="E68" s="674">
        <f t="shared" si="16"/>
        <v>-5</v>
      </c>
      <c r="F68" s="567">
        <f t="shared" si="17"/>
        <v>-5</v>
      </c>
      <c r="G68" s="567"/>
      <c r="H68" s="346"/>
      <c r="I68" s="808">
        <v>-5</v>
      </c>
      <c r="J68" s="223">
        <v>-5</v>
      </c>
      <c r="K68" s="218"/>
      <c r="L68" s="229"/>
      <c r="M68" s="674"/>
      <c r="N68" s="218"/>
      <c r="O68" s="218"/>
      <c r="P68" s="229"/>
      <c r="Q68" s="865"/>
      <c r="R68" s="174"/>
      <c r="S68" s="174"/>
      <c r="T68" s="867"/>
      <c r="U68" s="862"/>
      <c r="V68" s="206"/>
      <c r="W68" s="206"/>
      <c r="X68" s="209"/>
    </row>
    <row r="69" spans="1:24" s="792" customFormat="1" ht="12.75" customHeight="1" x14ac:dyDescent="0.2">
      <c r="A69" s="311"/>
      <c r="B69" s="312"/>
      <c r="C69" s="314">
        <v>56</v>
      </c>
      <c r="D69" s="690" t="s">
        <v>467</v>
      </c>
      <c r="E69" s="674">
        <f t="shared" si="16"/>
        <v>127</v>
      </c>
      <c r="F69" s="567">
        <f t="shared" si="17"/>
        <v>127</v>
      </c>
      <c r="G69" s="567"/>
      <c r="H69" s="346"/>
      <c r="I69" s="808">
        <v>127</v>
      </c>
      <c r="J69" s="223">
        <v>127</v>
      </c>
      <c r="K69" s="218"/>
      <c r="L69" s="229"/>
      <c r="M69" s="674"/>
      <c r="N69" s="218"/>
      <c r="O69" s="218"/>
      <c r="P69" s="229"/>
      <c r="Q69" s="865"/>
      <c r="R69" s="174"/>
      <c r="S69" s="174"/>
      <c r="T69" s="867"/>
      <c r="U69" s="862"/>
      <c r="V69" s="206"/>
      <c r="W69" s="206"/>
      <c r="X69" s="209"/>
    </row>
    <row r="70" spans="1:24" s="432" customFormat="1" ht="12.75" customHeight="1" x14ac:dyDescent="0.2">
      <c r="A70" s="311"/>
      <c r="B70" s="312"/>
      <c r="C70" s="314">
        <v>57</v>
      </c>
      <c r="D70" s="699" t="s">
        <v>3</v>
      </c>
      <c r="E70" s="713">
        <f t="shared" ref="E70:G75" si="18">I70+M70+Q70+U70</f>
        <v>0.38</v>
      </c>
      <c r="F70" s="221">
        <f t="shared" si="18"/>
        <v>0.38</v>
      </c>
      <c r="G70" s="221">
        <f t="shared" si="18"/>
        <v>-1</v>
      </c>
      <c r="H70" s="715"/>
      <c r="I70" s="228"/>
      <c r="J70" s="225"/>
      <c r="K70" s="225">
        <v>-1</v>
      </c>
      <c r="L70" s="232"/>
      <c r="M70" s="224">
        <f t="shared" ref="M70:M73" si="19">N70+P70</f>
        <v>0.38</v>
      </c>
      <c r="N70" s="225">
        <v>0.38</v>
      </c>
      <c r="O70" s="225"/>
      <c r="P70" s="229"/>
      <c r="Q70" s="865"/>
      <c r="R70" s="174"/>
      <c r="S70" s="174"/>
      <c r="T70" s="867"/>
      <c r="U70" s="862"/>
      <c r="V70" s="206"/>
      <c r="W70" s="206"/>
      <c r="X70" s="209"/>
    </row>
    <row r="71" spans="1:24" s="459" customFormat="1" ht="12.75" customHeight="1" x14ac:dyDescent="0.2">
      <c r="A71" s="311"/>
      <c r="B71" s="312"/>
      <c r="C71" s="314">
        <v>58</v>
      </c>
      <c r="D71" s="699" t="s">
        <v>400</v>
      </c>
      <c r="E71" s="713">
        <f t="shared" si="18"/>
        <v>0.109</v>
      </c>
      <c r="F71" s="221">
        <f t="shared" si="18"/>
        <v>0.109</v>
      </c>
      <c r="G71" s="221"/>
      <c r="H71" s="715"/>
      <c r="I71" s="228"/>
      <c r="J71" s="225"/>
      <c r="K71" s="225"/>
      <c r="L71" s="229"/>
      <c r="M71" s="224">
        <f t="shared" si="19"/>
        <v>0.109</v>
      </c>
      <c r="N71" s="225">
        <v>0.109</v>
      </c>
      <c r="O71" s="225"/>
      <c r="P71" s="229"/>
      <c r="Q71" s="865"/>
      <c r="R71" s="174"/>
      <c r="S71" s="174"/>
      <c r="T71" s="867"/>
      <c r="U71" s="862"/>
      <c r="V71" s="206"/>
      <c r="W71" s="206"/>
      <c r="X71" s="209"/>
    </row>
    <row r="72" spans="1:24" s="464" customFormat="1" ht="12.75" customHeight="1" x14ac:dyDescent="0.2">
      <c r="A72" s="311"/>
      <c r="B72" s="312"/>
      <c r="C72" s="314">
        <v>59</v>
      </c>
      <c r="D72" s="699" t="s">
        <v>6</v>
      </c>
      <c r="E72" s="713">
        <f t="shared" si="18"/>
        <v>0.17</v>
      </c>
      <c r="F72" s="221">
        <f t="shared" si="18"/>
        <v>0.17</v>
      </c>
      <c r="G72" s="221"/>
      <c r="H72" s="715"/>
      <c r="I72" s="228"/>
      <c r="J72" s="225"/>
      <c r="K72" s="225"/>
      <c r="L72" s="229"/>
      <c r="M72" s="224">
        <f t="shared" si="19"/>
        <v>0.17</v>
      </c>
      <c r="N72" s="225">
        <v>0.17</v>
      </c>
      <c r="O72" s="225"/>
      <c r="P72" s="229"/>
      <c r="Q72" s="865"/>
      <c r="R72" s="174"/>
      <c r="S72" s="174"/>
      <c r="T72" s="867"/>
      <c r="U72" s="862"/>
      <c r="V72" s="206"/>
      <c r="W72" s="206"/>
      <c r="X72" s="209"/>
    </row>
    <row r="73" spans="1:24" x14ac:dyDescent="0.2">
      <c r="A73" s="311"/>
      <c r="B73" s="312"/>
      <c r="C73" s="315">
        <v>60</v>
      </c>
      <c r="D73" s="700" t="s">
        <v>7</v>
      </c>
      <c r="E73" s="716">
        <f t="shared" si="18"/>
        <v>1.1479999999999999</v>
      </c>
      <c r="F73" s="222">
        <f t="shared" si="18"/>
        <v>1.1479999999999999</v>
      </c>
      <c r="G73" s="1042">
        <f t="shared" si="18"/>
        <v>-8.2836400000000001</v>
      </c>
      <c r="H73" s="715"/>
      <c r="I73" s="228"/>
      <c r="J73" s="225"/>
      <c r="K73" s="435">
        <v>-8.2836400000000001</v>
      </c>
      <c r="L73" s="232"/>
      <c r="M73" s="224">
        <f t="shared" si="19"/>
        <v>1.1479999999999999</v>
      </c>
      <c r="N73" s="225">
        <v>1.1479999999999999</v>
      </c>
      <c r="O73" s="222"/>
      <c r="P73" s="682"/>
      <c r="Q73" s="865"/>
      <c r="R73" s="174"/>
      <c r="S73" s="174"/>
      <c r="T73" s="867"/>
      <c r="U73" s="863"/>
      <c r="V73" s="11"/>
      <c r="W73" s="11"/>
      <c r="X73" s="8"/>
    </row>
    <row r="74" spans="1:24" s="1037" customFormat="1" x14ac:dyDescent="0.2">
      <c r="A74" s="311"/>
      <c r="B74" s="312"/>
      <c r="C74" s="315">
        <v>61</v>
      </c>
      <c r="D74" s="336" t="s">
        <v>28</v>
      </c>
      <c r="E74" s="716">
        <f t="shared" si="18"/>
        <v>-0.16</v>
      </c>
      <c r="F74" s="222">
        <f t="shared" si="18"/>
        <v>-0.16</v>
      </c>
      <c r="G74" s="1042">
        <f t="shared" si="18"/>
        <v>-0.20369999999999999</v>
      </c>
      <c r="H74" s="715"/>
      <c r="I74" s="228"/>
      <c r="J74" s="225"/>
      <c r="K74" s="225"/>
      <c r="L74" s="232"/>
      <c r="M74" s="224">
        <v>-0.16</v>
      </c>
      <c r="N74" s="225">
        <v>-0.16</v>
      </c>
      <c r="O74" s="740">
        <v>-0.20369999999999999</v>
      </c>
      <c r="P74" s="682"/>
      <c r="Q74" s="865"/>
      <c r="R74" s="174"/>
      <c r="S74" s="174"/>
      <c r="T74" s="867"/>
      <c r="U74" s="863"/>
      <c r="V74" s="11"/>
      <c r="W74" s="11"/>
      <c r="X74" s="8"/>
    </row>
    <row r="75" spans="1:24" s="376" customFormat="1" x14ac:dyDescent="0.2">
      <c r="A75" s="370"/>
      <c r="B75" s="371"/>
      <c r="C75" s="372">
        <v>5</v>
      </c>
      <c r="D75" s="701" t="s">
        <v>367</v>
      </c>
      <c r="E75" s="224">
        <f t="shared" si="18"/>
        <v>0.20499999999999999</v>
      </c>
      <c r="F75" s="225">
        <f t="shared" si="18"/>
        <v>0.20499999999999999</v>
      </c>
      <c r="G75" s="221">
        <f t="shared" si="18"/>
        <v>0.2</v>
      </c>
      <c r="H75" s="715"/>
      <c r="I75" s="228"/>
      <c r="J75" s="359"/>
      <c r="K75" s="225"/>
      <c r="L75" s="683"/>
      <c r="M75" s="224">
        <v>0.20499999999999999</v>
      </c>
      <c r="N75" s="225">
        <v>0.20499999999999999</v>
      </c>
      <c r="O75" s="359">
        <v>0.2</v>
      </c>
      <c r="P75" s="683"/>
      <c r="Q75" s="865"/>
      <c r="R75" s="373"/>
      <c r="S75" s="373"/>
      <c r="T75" s="869"/>
      <c r="U75" s="228"/>
      <c r="V75" s="11"/>
      <c r="W75" s="374"/>
      <c r="X75" s="375"/>
    </row>
    <row r="76" spans="1:24" s="6" customFormat="1" x14ac:dyDescent="0.2">
      <c r="A76" s="367"/>
      <c r="B76" s="368"/>
      <c r="C76" s="369">
        <v>59</v>
      </c>
      <c r="D76" s="702" t="s">
        <v>9</v>
      </c>
      <c r="E76" s="377">
        <f t="shared" ref="E76:H85" si="20">I76+M76+Q76+U76</f>
        <v>-9.1567899999999991</v>
      </c>
      <c r="F76" s="452">
        <f t="shared" si="20"/>
        <v>-9.0888899999999992</v>
      </c>
      <c r="G76" s="452">
        <f t="shared" si="20"/>
        <v>0.50517999999999996</v>
      </c>
      <c r="H76" s="848">
        <f t="shared" si="20"/>
        <v>-6.7900000000000002E-2</v>
      </c>
      <c r="I76" s="377">
        <f t="shared" ref="I76" si="21">J76+L76</f>
        <v>0.21898000000000001</v>
      </c>
      <c r="J76" s="435">
        <f>0.0679+0.21898</f>
        <v>0.28688000000000002</v>
      </c>
      <c r="K76" s="435">
        <f>0.2929+0.21228</f>
        <v>0.50517999999999996</v>
      </c>
      <c r="L76" s="715">
        <v>-6.7900000000000002E-2</v>
      </c>
      <c r="M76" s="224"/>
      <c r="N76" s="225"/>
      <c r="O76" s="225"/>
      <c r="P76" s="232"/>
      <c r="Q76" s="865"/>
      <c r="R76" s="174"/>
      <c r="S76" s="174"/>
      <c r="T76" s="867"/>
      <c r="U76" s="863">
        <v>-9.3757699999999993</v>
      </c>
      <c r="V76" s="11">
        <v>-9.3757699999999993</v>
      </c>
      <c r="W76" s="11"/>
      <c r="X76" s="8"/>
    </row>
    <row r="77" spans="1:24" s="6" customFormat="1" x14ac:dyDescent="0.2">
      <c r="A77" s="367"/>
      <c r="B77" s="368"/>
      <c r="C77" s="369">
        <v>60</v>
      </c>
      <c r="D77" s="702" t="s">
        <v>423</v>
      </c>
      <c r="E77" s="224"/>
      <c r="F77" s="225"/>
      <c r="G77" s="225">
        <f t="shared" si="20"/>
        <v>-2.8</v>
      </c>
      <c r="H77" s="848"/>
      <c r="I77" s="228"/>
      <c r="J77" s="225"/>
      <c r="K77" s="225">
        <v>-2.8</v>
      </c>
      <c r="L77" s="232"/>
      <c r="M77" s="224"/>
      <c r="N77" s="225"/>
      <c r="O77" s="225"/>
      <c r="P77" s="232"/>
      <c r="Q77" s="865"/>
      <c r="R77" s="174"/>
      <c r="S77" s="174"/>
      <c r="T77" s="867"/>
      <c r="U77" s="863"/>
      <c r="V77" s="11"/>
      <c r="W77" s="11"/>
      <c r="X77" s="8"/>
    </row>
    <row r="78" spans="1:24" s="6" customFormat="1" x14ac:dyDescent="0.2">
      <c r="A78" s="367"/>
      <c r="B78" s="368"/>
      <c r="C78" s="369">
        <v>61</v>
      </c>
      <c r="D78" s="702" t="s">
        <v>11</v>
      </c>
      <c r="E78" s="224"/>
      <c r="F78" s="225"/>
      <c r="G78" s="225">
        <f t="shared" si="20"/>
        <v>-0.20499999999999999</v>
      </c>
      <c r="H78" s="848"/>
      <c r="I78" s="228"/>
      <c r="J78" s="225"/>
      <c r="K78" s="225">
        <v>-0.20499999999999999</v>
      </c>
      <c r="L78" s="232"/>
      <c r="M78" s="224"/>
      <c r="N78" s="225"/>
      <c r="O78" s="435"/>
      <c r="P78" s="232"/>
      <c r="Q78" s="865"/>
      <c r="R78" s="174"/>
      <c r="S78" s="174"/>
      <c r="T78" s="867"/>
      <c r="U78" s="863"/>
      <c r="V78" s="11"/>
      <c r="W78" s="11"/>
      <c r="X78" s="8"/>
    </row>
    <row r="79" spans="1:24" s="6" customFormat="1" x14ac:dyDescent="0.2">
      <c r="A79" s="367"/>
      <c r="B79" s="368"/>
      <c r="C79" s="369">
        <v>62</v>
      </c>
      <c r="D79" s="702" t="s">
        <v>12</v>
      </c>
      <c r="E79" s="224"/>
      <c r="F79" s="225"/>
      <c r="G79" s="225">
        <f t="shared" si="20"/>
        <v>-1.04</v>
      </c>
      <c r="H79" s="848"/>
      <c r="I79" s="228"/>
      <c r="J79" s="225"/>
      <c r="K79" s="225">
        <v>-1.04</v>
      </c>
      <c r="L79" s="232"/>
      <c r="M79" s="224"/>
      <c r="N79" s="225"/>
      <c r="O79" s="225"/>
      <c r="P79" s="232"/>
      <c r="Q79" s="865"/>
      <c r="R79" s="174"/>
      <c r="S79" s="174"/>
      <c r="T79" s="867"/>
      <c r="U79" s="863"/>
      <c r="V79" s="11"/>
      <c r="W79" s="11"/>
      <c r="X79" s="8"/>
    </row>
    <row r="80" spans="1:24" s="6" customFormat="1" x14ac:dyDescent="0.2">
      <c r="A80" s="367"/>
      <c r="B80" s="368"/>
      <c r="C80" s="369">
        <v>63</v>
      </c>
      <c r="D80" s="702" t="s">
        <v>15</v>
      </c>
      <c r="E80" s="224"/>
      <c r="F80" s="225"/>
      <c r="G80" s="225">
        <f t="shared" si="20"/>
        <v>-1.58</v>
      </c>
      <c r="H80" s="848"/>
      <c r="I80" s="228"/>
      <c r="J80" s="225"/>
      <c r="K80" s="225">
        <v>-1.58</v>
      </c>
      <c r="L80" s="232"/>
      <c r="M80" s="224"/>
      <c r="N80" s="225"/>
      <c r="O80" s="435"/>
      <c r="P80" s="232"/>
      <c r="Q80" s="865"/>
      <c r="R80" s="174"/>
      <c r="S80" s="174"/>
      <c r="T80" s="867"/>
      <c r="U80" s="863"/>
      <c r="V80" s="11"/>
      <c r="W80" s="11"/>
      <c r="X80" s="8"/>
    </row>
    <row r="81" spans="1:25" s="6" customFormat="1" x14ac:dyDescent="0.2">
      <c r="A81" s="367"/>
      <c r="B81" s="368"/>
      <c r="C81" s="369">
        <v>64</v>
      </c>
      <c r="D81" s="702" t="s">
        <v>16</v>
      </c>
      <c r="E81" s="224"/>
      <c r="F81" s="225"/>
      <c r="G81" s="225">
        <f t="shared" si="20"/>
        <v>-0.46</v>
      </c>
      <c r="H81" s="848"/>
      <c r="I81" s="228"/>
      <c r="J81" s="225"/>
      <c r="K81" s="225">
        <v>-0.46</v>
      </c>
      <c r="L81" s="232"/>
      <c r="M81" s="224"/>
      <c r="N81" s="225"/>
      <c r="O81" s="435"/>
      <c r="P81" s="232"/>
      <c r="Q81" s="865"/>
      <c r="R81" s="174"/>
      <c r="S81" s="174"/>
      <c r="T81" s="867"/>
      <c r="U81" s="863"/>
      <c r="V81" s="11"/>
      <c r="W81" s="11"/>
      <c r="X81" s="8"/>
    </row>
    <row r="82" spans="1:25" s="6" customFormat="1" x14ac:dyDescent="0.2">
      <c r="A82" s="367"/>
      <c r="B82" s="368"/>
      <c r="C82" s="369">
        <v>65</v>
      </c>
      <c r="D82" s="702" t="s">
        <v>17</v>
      </c>
      <c r="E82" s="688">
        <f t="shared" si="20"/>
        <v>1.1000000000000001</v>
      </c>
      <c r="F82" s="225">
        <f t="shared" si="20"/>
        <v>1.1000000000000001</v>
      </c>
      <c r="G82" s="225">
        <f t="shared" si="20"/>
        <v>0.90000000000000013</v>
      </c>
      <c r="H82" s="848"/>
      <c r="I82" s="228">
        <f t="shared" ref="I82" si="22">J82+L82</f>
        <v>1.1000000000000001</v>
      </c>
      <c r="J82" s="225">
        <v>1.1000000000000001</v>
      </c>
      <c r="K82" s="225">
        <f>-0.2+1.1</f>
        <v>0.90000000000000013</v>
      </c>
      <c r="L82" s="232"/>
      <c r="M82" s="224"/>
      <c r="N82" s="225"/>
      <c r="O82" s="225"/>
      <c r="P82" s="232"/>
      <c r="Q82" s="865"/>
      <c r="R82" s="174"/>
      <c r="S82" s="174"/>
      <c r="T82" s="867"/>
      <c r="U82" s="863"/>
      <c r="V82" s="11"/>
      <c r="W82" s="11"/>
      <c r="X82" s="8"/>
    </row>
    <row r="83" spans="1:25" ht="15" hidden="1" customHeight="1" thickBot="1" x14ac:dyDescent="0.25">
      <c r="A83" s="311"/>
      <c r="B83" s="312"/>
      <c r="C83" s="675">
        <v>49</v>
      </c>
      <c r="D83" s="703" t="s">
        <v>310</v>
      </c>
      <c r="E83" s="717">
        <f t="shared" si="20"/>
        <v>0</v>
      </c>
      <c r="F83" s="266" t="e">
        <f t="shared" si="20"/>
        <v>#REF!</v>
      </c>
      <c r="G83" s="678" t="e">
        <f t="shared" si="20"/>
        <v>#REF!</v>
      </c>
      <c r="H83" s="848" t="e">
        <f t="shared" si="20"/>
        <v>#REF!</v>
      </c>
      <c r="I83" s="453">
        <f t="shared" ref="I83:I86" si="23">J83+L83</f>
        <v>0</v>
      </c>
      <c r="J83" s="548"/>
      <c r="K83" s="548"/>
      <c r="L83" s="676"/>
      <c r="M83" s="677"/>
      <c r="N83" s="677"/>
      <c r="O83" s="677"/>
      <c r="P83" s="680" t="e">
        <f>P16+P20+P48+#REF!+#REF!+#REF!+SUM(#REF!)+P73</f>
        <v>#REF!</v>
      </c>
      <c r="Q83" s="677"/>
      <c r="R83" s="677" t="e">
        <f>R16+R20+R48+R64+#REF!+#REF!+#REF!+SUM(#REF!)+R73</f>
        <v>#REF!</v>
      </c>
      <c r="S83" s="677" t="e">
        <f>S16+S20+S48+S64+#REF!+#REF!+#REF!+SUM(#REF!)+S73</f>
        <v>#REF!</v>
      </c>
      <c r="T83" s="679"/>
      <c r="U83" s="552"/>
      <c r="V83" s="677"/>
      <c r="W83" s="677"/>
      <c r="X83" s="679"/>
    </row>
    <row r="84" spans="1:25" s="662" customFormat="1" ht="12.75" customHeight="1" x14ac:dyDescent="0.2">
      <c r="A84" s="311"/>
      <c r="B84" s="312"/>
      <c r="C84" s="721">
        <v>66</v>
      </c>
      <c r="D84" s="384" t="s">
        <v>8</v>
      </c>
      <c r="E84" s="224">
        <f t="shared" ref="E84" si="24">I84+M84+Q84+U84</f>
        <v>25.86</v>
      </c>
      <c r="F84" s="225">
        <f t="shared" ref="F84" si="25">J84+N84+R84+V84</f>
        <v>25.8431</v>
      </c>
      <c r="G84" s="225">
        <f t="shared" ref="G84" si="26">K84+O84+S84+W84</f>
        <v>-3.3</v>
      </c>
      <c r="H84" s="848">
        <f t="shared" si="20"/>
        <v>1.6899999999999998E-2</v>
      </c>
      <c r="I84" s="1046">
        <f t="shared" si="23"/>
        <v>25.86</v>
      </c>
      <c r="J84" s="435">
        <v>25.8431</v>
      </c>
      <c r="K84" s="225">
        <v>-3.3</v>
      </c>
      <c r="L84" s="1045">
        <v>1.6899999999999998E-2</v>
      </c>
      <c r="M84" s="224"/>
      <c r="N84" s="225"/>
      <c r="O84" s="225"/>
      <c r="P84" s="232"/>
      <c r="Q84" s="224"/>
      <c r="R84" s="225"/>
      <c r="S84" s="225"/>
      <c r="T84" s="300"/>
      <c r="U84" s="228"/>
      <c r="V84" s="225"/>
      <c r="W84" s="225"/>
      <c r="X84" s="225"/>
    </row>
    <row r="85" spans="1:25" x14ac:dyDescent="0.2">
      <c r="A85" s="311"/>
      <c r="B85" s="312"/>
      <c r="C85" s="316">
        <v>67</v>
      </c>
      <c r="D85" s="704" t="s">
        <v>304</v>
      </c>
      <c r="E85" s="1092">
        <f t="shared" ref="E85:E112" si="27">I85+M85+Q85+U85</f>
        <v>23.093969999999999</v>
      </c>
      <c r="F85" s="490">
        <f t="shared" ref="F85:F112" si="28">J85+N85+R85+V85</f>
        <v>13.246</v>
      </c>
      <c r="G85" s="490">
        <f t="shared" ref="G85:G107" si="29">K85+O85+S85+W85</f>
        <v>12.250999999999999</v>
      </c>
      <c r="H85" s="848">
        <f t="shared" si="20"/>
        <v>9.8479700000000001</v>
      </c>
      <c r="I85" s="1053">
        <v>22.506969999999999</v>
      </c>
      <c r="J85" s="1082">
        <v>12.659000000000001</v>
      </c>
      <c r="K85" s="226">
        <v>12.250999999999999</v>
      </c>
      <c r="L85" s="1083">
        <v>9.8479700000000001</v>
      </c>
      <c r="M85" s="224">
        <f t="shared" ref="M85:M102" si="30">N85+P85</f>
        <v>0.58699999999999997</v>
      </c>
      <c r="N85" s="226">
        <v>0.58699999999999997</v>
      </c>
      <c r="O85" s="226"/>
      <c r="P85" s="236"/>
      <c r="Q85" s="824"/>
      <c r="R85" s="212"/>
      <c r="S85" s="212"/>
      <c r="T85" s="213"/>
      <c r="U85" s="864"/>
      <c r="V85" s="212"/>
      <c r="W85" s="212"/>
      <c r="X85" s="213"/>
      <c r="Y85" s="233"/>
    </row>
    <row r="86" spans="1:25" x14ac:dyDescent="0.2">
      <c r="A86" s="311"/>
      <c r="B86" s="312"/>
      <c r="C86" s="316">
        <v>68</v>
      </c>
      <c r="D86" s="705" t="s">
        <v>363</v>
      </c>
      <c r="E86" s="718">
        <f t="shared" ref="E86" si="31">I86+M86+Q86+U86</f>
        <v>1.3499999999999999</v>
      </c>
      <c r="F86" s="490">
        <f t="shared" ref="F86" si="32">J86+N86+R86+V86</f>
        <v>1.3499999999999999</v>
      </c>
      <c r="G86" s="490"/>
      <c r="H86" s="306"/>
      <c r="I86" s="228">
        <f t="shared" si="23"/>
        <v>0.28499999999999998</v>
      </c>
      <c r="J86" s="226">
        <v>0.28499999999999998</v>
      </c>
      <c r="K86" s="226"/>
      <c r="L86" s="236"/>
      <c r="M86" s="224">
        <f t="shared" si="30"/>
        <v>1.0649999999999999</v>
      </c>
      <c r="N86" s="226">
        <v>1.0649999999999999</v>
      </c>
      <c r="O86" s="226"/>
      <c r="P86" s="236"/>
      <c r="Q86" s="224"/>
      <c r="R86" s="212"/>
      <c r="S86" s="212"/>
      <c r="T86" s="213"/>
      <c r="U86" s="864"/>
      <c r="V86" s="212"/>
      <c r="W86" s="212"/>
      <c r="X86" s="213"/>
    </row>
    <row r="87" spans="1:25" x14ac:dyDescent="0.2">
      <c r="A87" s="311"/>
      <c r="B87" s="312"/>
      <c r="C87" s="314">
        <v>69</v>
      </c>
      <c r="D87" s="706" t="s">
        <v>305</v>
      </c>
      <c r="E87" s="716">
        <f t="shared" si="27"/>
        <v>0.35799999999999998</v>
      </c>
      <c r="F87" s="222">
        <f t="shared" si="28"/>
        <v>0.35799999999999998</v>
      </c>
      <c r="G87" s="222"/>
      <c r="H87" s="300"/>
      <c r="I87" s="228"/>
      <c r="J87" s="225"/>
      <c r="K87" s="225"/>
      <c r="L87" s="232"/>
      <c r="M87" s="224">
        <f t="shared" si="30"/>
        <v>0.35799999999999998</v>
      </c>
      <c r="N87" s="225">
        <v>0.35799999999999998</v>
      </c>
      <c r="O87" s="225"/>
      <c r="P87" s="232"/>
      <c r="Q87" s="224"/>
      <c r="R87" s="11"/>
      <c r="S87" s="11"/>
      <c r="T87" s="8"/>
      <c r="U87" s="863"/>
      <c r="V87" s="11"/>
      <c r="W87" s="11"/>
      <c r="X87" s="8"/>
    </row>
    <row r="88" spans="1:25" x14ac:dyDescent="0.2">
      <c r="A88" s="311"/>
      <c r="B88" s="312"/>
      <c r="C88" s="314">
        <v>70</v>
      </c>
      <c r="D88" s="706" t="s">
        <v>411</v>
      </c>
      <c r="E88" s="716">
        <f t="shared" ref="E88" si="33">I88+M88+Q88+U88</f>
        <v>-26.707000000000001</v>
      </c>
      <c r="F88" s="222">
        <f t="shared" ref="F88" si="34">J88+N88+R88+V88</f>
        <v>-34.606999999999999</v>
      </c>
      <c r="G88" s="222"/>
      <c r="H88" s="300">
        <f t="shared" ref="H88:H89" si="35">L88+P88+T88+X88</f>
        <v>7.9</v>
      </c>
      <c r="I88" s="228">
        <v>2</v>
      </c>
      <c r="J88" s="225">
        <v>-5.9</v>
      </c>
      <c r="K88" s="225"/>
      <c r="L88" s="232">
        <v>7.9</v>
      </c>
      <c r="M88" s="224">
        <f t="shared" si="30"/>
        <v>0.29299999999999998</v>
      </c>
      <c r="N88" s="225">
        <v>0.29299999999999998</v>
      </c>
      <c r="O88" s="225"/>
      <c r="P88" s="232"/>
      <c r="Q88" s="224"/>
      <c r="R88" s="11"/>
      <c r="S88" s="11"/>
      <c r="T88" s="8"/>
      <c r="U88" s="228">
        <f t="shared" ref="U88" si="36">V88+X88</f>
        <v>-29</v>
      </c>
      <c r="V88" s="11">
        <v>-29</v>
      </c>
      <c r="W88" s="11"/>
      <c r="X88" s="8"/>
    </row>
    <row r="89" spans="1:25" x14ac:dyDescent="0.2">
      <c r="A89" s="311"/>
      <c r="B89" s="312"/>
      <c r="C89" s="314">
        <v>71</v>
      </c>
      <c r="D89" s="706" t="s">
        <v>412</v>
      </c>
      <c r="E89" s="716">
        <f t="shared" si="27"/>
        <v>4.4999999999999998E-2</v>
      </c>
      <c r="F89" s="222">
        <f t="shared" si="28"/>
        <v>-5.9909999999999997</v>
      </c>
      <c r="G89" s="222"/>
      <c r="H89" s="300">
        <f t="shared" si="35"/>
        <v>6.0359999999999996</v>
      </c>
      <c r="I89" s="228"/>
      <c r="J89" s="225">
        <v>-6.0359999999999996</v>
      </c>
      <c r="K89" s="225"/>
      <c r="L89" s="232">
        <v>6.0359999999999996</v>
      </c>
      <c r="M89" s="224">
        <f t="shared" si="30"/>
        <v>4.4999999999999998E-2</v>
      </c>
      <c r="N89" s="225">
        <v>4.4999999999999998E-2</v>
      </c>
      <c r="O89" s="225"/>
      <c r="P89" s="232"/>
      <c r="Q89" s="224"/>
      <c r="R89" s="11"/>
      <c r="S89" s="11"/>
      <c r="T89" s="8"/>
      <c r="U89" s="863"/>
      <c r="V89" s="11"/>
      <c r="W89" s="11"/>
      <c r="X89" s="8"/>
    </row>
    <row r="90" spans="1:25" x14ac:dyDescent="0.2">
      <c r="A90" s="311"/>
      <c r="B90" s="312"/>
      <c r="C90" s="314">
        <v>72</v>
      </c>
      <c r="D90" s="706" t="s">
        <v>413</v>
      </c>
      <c r="E90" s="716">
        <f t="shared" ref="E90:E93" si="37">I90+M90+Q90+U90</f>
        <v>-11.675000000000001</v>
      </c>
      <c r="F90" s="222">
        <f t="shared" ref="F90:F93" si="38">J90+N90+R90+V90</f>
        <v>-11.675000000000001</v>
      </c>
      <c r="G90" s="222">
        <f t="shared" ref="G90:H95" si="39">K90+O90+S90+W90</f>
        <v>-6</v>
      </c>
      <c r="H90" s="300"/>
      <c r="I90" s="228">
        <v>-2.5</v>
      </c>
      <c r="J90" s="225">
        <v>-2.5</v>
      </c>
      <c r="K90" s="225">
        <v>-6</v>
      </c>
      <c r="L90" s="232"/>
      <c r="M90" s="224">
        <f t="shared" si="30"/>
        <v>0.82499999999999996</v>
      </c>
      <c r="N90" s="225">
        <v>0.82499999999999996</v>
      </c>
      <c r="O90" s="225"/>
      <c r="P90" s="232"/>
      <c r="Q90" s="224"/>
      <c r="R90" s="11"/>
      <c r="S90" s="11"/>
      <c r="T90" s="8"/>
      <c r="U90" s="863">
        <v>-10</v>
      </c>
      <c r="V90" s="11">
        <v>-10</v>
      </c>
      <c r="W90" s="11"/>
      <c r="X90" s="8"/>
    </row>
    <row r="91" spans="1:25" x14ac:dyDescent="0.2">
      <c r="A91" s="311"/>
      <c r="B91" s="312"/>
      <c r="C91" s="314">
        <v>73</v>
      </c>
      <c r="D91" s="706" t="s">
        <v>20</v>
      </c>
      <c r="E91" s="716">
        <f t="shared" si="37"/>
        <v>1.171</v>
      </c>
      <c r="F91" s="222">
        <f t="shared" si="38"/>
        <v>1.171</v>
      </c>
      <c r="G91" s="222"/>
      <c r="H91" s="300"/>
      <c r="I91" s="228"/>
      <c r="J91" s="225"/>
      <c r="K91" s="225"/>
      <c r="L91" s="232"/>
      <c r="M91" s="224">
        <f t="shared" si="30"/>
        <v>1.171</v>
      </c>
      <c r="N91" s="225">
        <v>1.171</v>
      </c>
      <c r="O91" s="225"/>
      <c r="P91" s="232"/>
      <c r="Q91" s="224"/>
      <c r="R91" s="11"/>
      <c r="S91" s="11"/>
      <c r="T91" s="8"/>
      <c r="U91" s="863"/>
      <c r="V91" s="11"/>
      <c r="W91" s="11"/>
      <c r="X91" s="8"/>
    </row>
    <row r="92" spans="1:25" ht="25.5" x14ac:dyDescent="0.2">
      <c r="A92" s="311"/>
      <c r="B92" s="312"/>
      <c r="C92" s="314">
        <v>74</v>
      </c>
      <c r="D92" s="707" t="s">
        <v>368</v>
      </c>
      <c r="E92" s="716">
        <f t="shared" si="37"/>
        <v>0.183</v>
      </c>
      <c r="F92" s="222">
        <f t="shared" si="38"/>
        <v>0.183</v>
      </c>
      <c r="G92" s="222"/>
      <c r="H92" s="300"/>
      <c r="I92" s="228"/>
      <c r="J92" s="225"/>
      <c r="K92" s="225"/>
      <c r="L92" s="232"/>
      <c r="M92" s="224">
        <f t="shared" si="30"/>
        <v>0.183</v>
      </c>
      <c r="N92" s="225">
        <v>0.183</v>
      </c>
      <c r="O92" s="225"/>
      <c r="P92" s="232"/>
      <c r="Q92" s="224"/>
      <c r="R92" s="11"/>
      <c r="S92" s="11"/>
      <c r="T92" s="8"/>
      <c r="U92" s="863"/>
      <c r="V92" s="11"/>
      <c r="W92" s="11"/>
      <c r="X92" s="8"/>
    </row>
    <row r="93" spans="1:25" x14ac:dyDescent="0.2">
      <c r="A93" s="311"/>
      <c r="B93" s="312"/>
      <c r="C93" s="314">
        <v>75</v>
      </c>
      <c r="D93" s="425" t="s">
        <v>307</v>
      </c>
      <c r="E93" s="716">
        <f t="shared" si="37"/>
        <v>11.69</v>
      </c>
      <c r="F93" s="740">
        <f t="shared" si="38"/>
        <v>-8.6743000000000006</v>
      </c>
      <c r="G93" s="740">
        <f t="shared" si="39"/>
        <v>-13.678999999999998</v>
      </c>
      <c r="H93" s="715">
        <f t="shared" si="39"/>
        <v>20.3643</v>
      </c>
      <c r="I93" s="228">
        <f t="shared" ref="I93:I97" si="40">J93+L93</f>
        <v>10</v>
      </c>
      <c r="J93" s="435">
        <v>-10.3643</v>
      </c>
      <c r="K93" s="435">
        <v>-5.7439999999999998</v>
      </c>
      <c r="L93" s="741">
        <v>20.3643</v>
      </c>
      <c r="M93" s="224">
        <f t="shared" si="30"/>
        <v>1.69</v>
      </c>
      <c r="N93" s="225">
        <v>1.69</v>
      </c>
      <c r="O93" s="225"/>
      <c r="P93" s="232"/>
      <c r="Q93" s="224"/>
      <c r="R93" s="214"/>
      <c r="S93" s="11">
        <v>-7.9349999999999996</v>
      </c>
      <c r="T93" s="8"/>
      <c r="U93" s="863"/>
      <c r="V93" s="11"/>
      <c r="W93" s="11"/>
      <c r="X93" s="8"/>
    </row>
    <row r="94" spans="1:25" ht="25.5" x14ac:dyDescent="0.2">
      <c r="A94" s="311"/>
      <c r="B94" s="312"/>
      <c r="C94" s="314">
        <v>76</v>
      </c>
      <c r="D94" s="425" t="s">
        <v>350</v>
      </c>
      <c r="E94" s="716"/>
      <c r="F94" s="222"/>
      <c r="G94" s="222">
        <f t="shared" si="39"/>
        <v>-1.7799999999999998</v>
      </c>
      <c r="H94" s="300"/>
      <c r="I94" s="228"/>
      <c r="J94" s="225"/>
      <c r="K94" s="225">
        <v>-1.4259999999999999</v>
      </c>
      <c r="L94" s="232"/>
      <c r="M94" s="224"/>
      <c r="N94" s="225"/>
      <c r="O94" s="225"/>
      <c r="P94" s="232"/>
      <c r="Q94" s="224"/>
      <c r="R94" s="11"/>
      <c r="S94" s="11">
        <v>-0.35399999999999998</v>
      </c>
      <c r="T94" s="8"/>
      <c r="U94" s="863"/>
      <c r="V94" s="11"/>
      <c r="W94" s="11"/>
      <c r="X94" s="8"/>
    </row>
    <row r="95" spans="1:25" ht="24.75" customHeight="1" x14ac:dyDescent="0.2">
      <c r="A95" s="311"/>
      <c r="B95" s="312"/>
      <c r="C95" s="314">
        <v>77</v>
      </c>
      <c r="D95" s="425" t="s">
        <v>351</v>
      </c>
      <c r="E95" s="716"/>
      <c r="F95" s="222"/>
      <c r="G95" s="740">
        <f t="shared" si="39"/>
        <v>0.20321</v>
      </c>
      <c r="H95" s="300"/>
      <c r="I95" s="228"/>
      <c r="J95" s="225"/>
      <c r="K95" s="225"/>
      <c r="L95" s="232"/>
      <c r="M95" s="224"/>
      <c r="N95" s="225"/>
      <c r="O95" s="225"/>
      <c r="P95" s="232"/>
      <c r="Q95" s="224"/>
      <c r="R95" s="11"/>
      <c r="S95" s="651">
        <v>0.20321</v>
      </c>
      <c r="T95" s="8"/>
      <c r="U95" s="863"/>
      <c r="V95" s="11"/>
      <c r="W95" s="11"/>
      <c r="X95" s="8"/>
    </row>
    <row r="96" spans="1:25" x14ac:dyDescent="0.2">
      <c r="A96" s="311"/>
      <c r="B96" s="312"/>
      <c r="C96" s="314">
        <v>78</v>
      </c>
      <c r="D96" s="425" t="s">
        <v>70</v>
      </c>
      <c r="E96" s="716">
        <f t="shared" si="27"/>
        <v>0.80800000000000005</v>
      </c>
      <c r="F96" s="222">
        <f t="shared" si="28"/>
        <v>0.80800000000000005</v>
      </c>
      <c r="G96" s="222">
        <f t="shared" si="29"/>
        <v>-2.0999999999999996</v>
      </c>
      <c r="H96" s="300"/>
      <c r="I96" s="228"/>
      <c r="J96" s="225"/>
      <c r="K96" s="225">
        <v>-0.7</v>
      </c>
      <c r="L96" s="232"/>
      <c r="M96" s="224">
        <f t="shared" si="30"/>
        <v>0.80800000000000005</v>
      </c>
      <c r="N96" s="225">
        <v>0.80800000000000005</v>
      </c>
      <c r="O96" s="225"/>
      <c r="P96" s="232"/>
      <c r="Q96" s="224"/>
      <c r="R96" s="11"/>
      <c r="S96" s="11">
        <v>-1.4</v>
      </c>
      <c r="T96" s="8"/>
      <c r="U96" s="863"/>
      <c r="V96" s="11"/>
      <c r="W96" s="11"/>
      <c r="X96" s="8"/>
    </row>
    <row r="97" spans="1:24" ht="12.75" customHeight="1" x14ac:dyDescent="0.2">
      <c r="A97" s="311"/>
      <c r="B97" s="312"/>
      <c r="C97" s="726">
        <v>79</v>
      </c>
      <c r="D97" s="776" t="s">
        <v>22</v>
      </c>
      <c r="E97" s="716">
        <f t="shared" si="27"/>
        <v>1.915</v>
      </c>
      <c r="F97" s="222">
        <f t="shared" si="28"/>
        <v>1.915</v>
      </c>
      <c r="G97" s="222">
        <f t="shared" si="29"/>
        <v>-2.12</v>
      </c>
      <c r="H97" s="300"/>
      <c r="I97" s="228">
        <f t="shared" si="40"/>
        <v>0.98</v>
      </c>
      <c r="J97" s="225">
        <v>0.98</v>
      </c>
      <c r="K97" s="225">
        <v>-0.72</v>
      </c>
      <c r="L97" s="232"/>
      <c r="M97" s="224">
        <f t="shared" si="30"/>
        <v>0.93500000000000005</v>
      </c>
      <c r="N97" s="225">
        <v>0.93500000000000005</v>
      </c>
      <c r="O97" s="225"/>
      <c r="P97" s="232"/>
      <c r="Q97" s="224"/>
      <c r="R97" s="11"/>
      <c r="S97" s="11">
        <v>-1.4</v>
      </c>
      <c r="T97" s="8"/>
      <c r="U97" s="863"/>
      <c r="V97" s="11"/>
      <c r="W97" s="11"/>
      <c r="X97" s="8"/>
    </row>
    <row r="98" spans="1:24" s="725" customFormat="1" ht="12.75" customHeight="1" x14ac:dyDescent="0.2">
      <c r="A98" s="311"/>
      <c r="B98" s="312"/>
      <c r="C98" s="314">
        <v>80</v>
      </c>
      <c r="D98" s="708" t="s">
        <v>113</v>
      </c>
      <c r="E98" s="716">
        <f t="shared" ref="E98" si="41">I98+M98+Q98+U98</f>
        <v>0.72</v>
      </c>
      <c r="F98" s="222">
        <f t="shared" ref="F98" si="42">J98+N98+R98+V98</f>
        <v>0.72</v>
      </c>
      <c r="G98" s="222">
        <f t="shared" ref="G98" si="43">K98+O98+S98+W98</f>
        <v>0.72</v>
      </c>
      <c r="H98" s="300"/>
      <c r="I98" s="228">
        <f t="shared" ref="I98:I111" si="44">J98+L98</f>
        <v>0.72</v>
      </c>
      <c r="J98" s="225">
        <v>0.72</v>
      </c>
      <c r="K98" s="225">
        <v>0.72</v>
      </c>
      <c r="L98" s="232"/>
      <c r="M98" s="224"/>
      <c r="N98" s="225"/>
      <c r="O98" s="225"/>
      <c r="P98" s="232"/>
      <c r="Q98" s="224"/>
      <c r="R98" s="11"/>
      <c r="S98" s="11"/>
      <c r="T98" s="8"/>
      <c r="U98" s="863"/>
      <c r="V98" s="11"/>
      <c r="W98" s="11"/>
      <c r="X98" s="8"/>
    </row>
    <row r="99" spans="1:24" x14ac:dyDescent="0.2">
      <c r="A99" s="311"/>
      <c r="B99" s="312"/>
      <c r="C99" s="314">
        <v>81</v>
      </c>
      <c r="D99" s="706" t="s">
        <v>414</v>
      </c>
      <c r="E99" s="716">
        <f t="shared" si="27"/>
        <v>0.60099999999999998</v>
      </c>
      <c r="F99" s="222">
        <f t="shared" si="28"/>
        <v>0.60099999999999998</v>
      </c>
      <c r="G99" s="222"/>
      <c r="H99" s="300"/>
      <c r="I99" s="228"/>
      <c r="J99" s="225"/>
      <c r="K99" s="225"/>
      <c r="L99" s="232"/>
      <c r="M99" s="224">
        <f t="shared" si="30"/>
        <v>0.60099999999999998</v>
      </c>
      <c r="N99" s="225">
        <v>0.60099999999999998</v>
      </c>
      <c r="O99" s="225"/>
      <c r="P99" s="232"/>
      <c r="Q99" s="224"/>
      <c r="R99" s="11"/>
      <c r="S99" s="11"/>
      <c r="T99" s="8"/>
      <c r="U99" s="863"/>
      <c r="V99" s="11"/>
      <c r="W99" s="11"/>
      <c r="X99" s="8"/>
    </row>
    <row r="100" spans="1:24" x14ac:dyDescent="0.2">
      <c r="A100" s="311"/>
      <c r="B100" s="312"/>
      <c r="C100" s="314">
        <v>82</v>
      </c>
      <c r="D100" s="706" t="s">
        <v>416</v>
      </c>
      <c r="E100" s="716">
        <f t="shared" si="27"/>
        <v>-9.59</v>
      </c>
      <c r="F100" s="222">
        <f t="shared" si="28"/>
        <v>-9.59</v>
      </c>
      <c r="G100" s="222">
        <f t="shared" si="29"/>
        <v>-10</v>
      </c>
      <c r="H100" s="300"/>
      <c r="I100" s="228">
        <f t="shared" si="44"/>
        <v>-10</v>
      </c>
      <c r="J100" s="266">
        <v>-10</v>
      </c>
      <c r="K100" s="266">
        <v>-10</v>
      </c>
      <c r="L100" s="263"/>
      <c r="M100" s="224">
        <f t="shared" si="30"/>
        <v>0.41</v>
      </c>
      <c r="N100" s="225">
        <v>0.41</v>
      </c>
      <c r="O100" s="225"/>
      <c r="P100" s="232"/>
      <c r="Q100" s="224"/>
      <c r="R100" s="11"/>
      <c r="S100" s="11"/>
      <c r="T100" s="8"/>
      <c r="U100" s="863"/>
      <c r="V100" s="11"/>
      <c r="W100" s="11"/>
      <c r="X100" s="8"/>
    </row>
    <row r="101" spans="1:24" s="423" customFormat="1" x14ac:dyDescent="0.2">
      <c r="A101" s="311"/>
      <c r="B101" s="312"/>
      <c r="C101" s="314">
        <v>83</v>
      </c>
      <c r="D101" s="706" t="s">
        <v>417</v>
      </c>
      <c r="E101" s="224"/>
      <c r="F101" s="225"/>
      <c r="G101" s="225">
        <f t="shared" ref="G101" si="45">K101+O101+S101+W101</f>
        <v>-2</v>
      </c>
      <c r="H101" s="300"/>
      <c r="I101" s="228"/>
      <c r="J101" s="266"/>
      <c r="K101" s="266">
        <v>-2</v>
      </c>
      <c r="L101" s="263"/>
      <c r="M101" s="224"/>
      <c r="N101" s="225"/>
      <c r="O101" s="225"/>
      <c r="P101" s="232"/>
      <c r="Q101" s="224"/>
      <c r="R101" s="11"/>
      <c r="S101" s="11"/>
      <c r="T101" s="8"/>
      <c r="U101" s="863"/>
      <c r="V101" s="11"/>
      <c r="W101" s="11"/>
      <c r="X101" s="8"/>
    </row>
    <row r="102" spans="1:24" s="6" customFormat="1" x14ac:dyDescent="0.2">
      <c r="A102" s="367"/>
      <c r="B102" s="368"/>
      <c r="C102" s="369">
        <v>84</v>
      </c>
      <c r="D102" s="709" t="s">
        <v>24</v>
      </c>
      <c r="E102" s="224">
        <f t="shared" si="27"/>
        <v>-13.684000000000001</v>
      </c>
      <c r="F102" s="225">
        <f t="shared" si="28"/>
        <v>-13.684000000000001</v>
      </c>
      <c r="G102" s="225">
        <f t="shared" si="29"/>
        <v>-5</v>
      </c>
      <c r="H102" s="300"/>
      <c r="I102" s="228">
        <f t="shared" si="44"/>
        <v>-5</v>
      </c>
      <c r="J102" s="266">
        <v>-5</v>
      </c>
      <c r="K102" s="266">
        <v>-5</v>
      </c>
      <c r="L102" s="263"/>
      <c r="M102" s="224">
        <f t="shared" si="30"/>
        <v>1.3160000000000001</v>
      </c>
      <c r="N102" s="225">
        <v>1.3160000000000001</v>
      </c>
      <c r="O102" s="225"/>
      <c r="P102" s="232"/>
      <c r="Q102" s="224"/>
      <c r="R102" s="11"/>
      <c r="S102" s="11"/>
      <c r="T102" s="8"/>
      <c r="U102" s="228">
        <f t="shared" ref="U102" si="46">V102+X102</f>
        <v>-10</v>
      </c>
      <c r="V102" s="11">
        <v>-10</v>
      </c>
      <c r="W102" s="11"/>
      <c r="X102" s="8"/>
    </row>
    <row r="103" spans="1:24" x14ac:dyDescent="0.2">
      <c r="A103" s="311"/>
      <c r="B103" s="312"/>
      <c r="C103" s="314">
        <v>85</v>
      </c>
      <c r="D103" s="706" t="s">
        <v>370</v>
      </c>
      <c r="E103" s="716">
        <f t="shared" si="27"/>
        <v>-9</v>
      </c>
      <c r="F103" s="222">
        <f t="shared" si="28"/>
        <v>-9</v>
      </c>
      <c r="G103" s="222">
        <f t="shared" si="29"/>
        <v>-9</v>
      </c>
      <c r="H103" s="300"/>
      <c r="I103" s="228">
        <f t="shared" si="44"/>
        <v>-9</v>
      </c>
      <c r="J103" s="266">
        <v>-9</v>
      </c>
      <c r="K103" s="266">
        <v>-9</v>
      </c>
      <c r="L103" s="263"/>
      <c r="M103" s="261"/>
      <c r="N103" s="225"/>
      <c r="O103" s="225"/>
      <c r="P103" s="232"/>
      <c r="Q103" s="224"/>
      <c r="R103" s="11"/>
      <c r="S103" s="11"/>
      <c r="T103" s="8"/>
      <c r="U103" s="863"/>
      <c r="V103" s="11"/>
      <c r="W103" s="11"/>
      <c r="X103" s="8"/>
    </row>
    <row r="104" spans="1:24" s="424" customFormat="1" x14ac:dyDescent="0.2">
      <c r="A104" s="311"/>
      <c r="B104" s="312"/>
      <c r="C104" s="314">
        <v>86</v>
      </c>
      <c r="D104" s="709" t="s">
        <v>389</v>
      </c>
      <c r="E104" s="716"/>
      <c r="F104" s="222"/>
      <c r="G104" s="222">
        <f t="shared" si="29"/>
        <v>-3</v>
      </c>
      <c r="H104" s="300"/>
      <c r="I104" s="228"/>
      <c r="J104" s="266"/>
      <c r="K104" s="266">
        <v>-3</v>
      </c>
      <c r="L104" s="263"/>
      <c r="M104" s="261"/>
      <c r="N104" s="225"/>
      <c r="O104" s="225"/>
      <c r="P104" s="232"/>
      <c r="Q104" s="224"/>
      <c r="R104" s="11"/>
      <c r="S104" s="11"/>
      <c r="T104" s="8"/>
      <c r="U104" s="863"/>
      <c r="V104" s="11"/>
      <c r="W104" s="11"/>
      <c r="X104" s="8"/>
    </row>
    <row r="105" spans="1:24" x14ac:dyDescent="0.2">
      <c r="A105" s="311"/>
      <c r="B105" s="312"/>
      <c r="C105" s="314">
        <v>87</v>
      </c>
      <c r="D105" s="706" t="s">
        <v>337</v>
      </c>
      <c r="E105" s="716">
        <f t="shared" si="27"/>
        <v>1.431</v>
      </c>
      <c r="F105" s="222">
        <f t="shared" si="28"/>
        <v>1.431</v>
      </c>
      <c r="G105" s="222">
        <f t="shared" si="29"/>
        <v>-6.85</v>
      </c>
      <c r="H105" s="300"/>
      <c r="I105" s="228"/>
      <c r="J105" s="266"/>
      <c r="K105" s="266">
        <v>-6.21</v>
      </c>
      <c r="L105" s="263"/>
      <c r="M105" s="224">
        <f t="shared" ref="M105:M112" si="47">N105+P105</f>
        <v>1.431</v>
      </c>
      <c r="N105" s="225">
        <v>1.431</v>
      </c>
      <c r="O105" s="225"/>
      <c r="P105" s="232"/>
      <c r="Q105" s="224"/>
      <c r="R105" s="11"/>
      <c r="S105" s="11">
        <v>-0.64</v>
      </c>
      <c r="T105" s="8"/>
      <c r="U105" s="863"/>
      <c r="V105" s="11"/>
      <c r="W105" s="11"/>
      <c r="X105" s="8"/>
    </row>
    <row r="106" spans="1:24" x14ac:dyDescent="0.2">
      <c r="A106" s="311"/>
      <c r="B106" s="312"/>
      <c r="C106" s="314">
        <v>88</v>
      </c>
      <c r="D106" s="706" t="s">
        <v>36</v>
      </c>
      <c r="E106" s="716">
        <f t="shared" si="27"/>
        <v>-3.0640000000000001</v>
      </c>
      <c r="F106" s="222">
        <f t="shared" si="28"/>
        <v>-3.6840000000000002</v>
      </c>
      <c r="G106" s="222">
        <f t="shared" si="29"/>
        <v>-3.3</v>
      </c>
      <c r="H106" s="300">
        <f t="shared" ref="H106" si="48">L106+P106+T106+X106</f>
        <v>0.62</v>
      </c>
      <c r="I106" s="228">
        <f t="shared" si="44"/>
        <v>-3.3</v>
      </c>
      <c r="J106" s="266">
        <v>-3.3</v>
      </c>
      <c r="K106" s="266">
        <v>-3.3</v>
      </c>
      <c r="L106" s="263"/>
      <c r="M106" s="224">
        <f t="shared" si="47"/>
        <v>0.23599999999999999</v>
      </c>
      <c r="N106" s="225">
        <v>0.23599999999999999</v>
      </c>
      <c r="O106" s="225"/>
      <c r="P106" s="232"/>
      <c r="Q106" s="224">
        <f>R106+T106</f>
        <v>0</v>
      </c>
      <c r="R106" s="11">
        <v>-0.62</v>
      </c>
      <c r="S106" s="11"/>
      <c r="T106" s="8">
        <v>0.62</v>
      </c>
      <c r="U106" s="863"/>
      <c r="V106" s="11"/>
      <c r="W106" s="11"/>
      <c r="X106" s="8"/>
    </row>
    <row r="107" spans="1:24" x14ac:dyDescent="0.2">
      <c r="A107" s="311"/>
      <c r="B107" s="312"/>
      <c r="C107" s="314">
        <v>89</v>
      </c>
      <c r="D107" s="706" t="s">
        <v>182</v>
      </c>
      <c r="E107" s="716">
        <f t="shared" ref="E107" si="49">I107+M107+Q107+U107</f>
        <v>6.0999999999999999E-2</v>
      </c>
      <c r="F107" s="222">
        <f t="shared" ref="F107" si="50">J107+N107+R107+V107</f>
        <v>6.0999999999999999E-2</v>
      </c>
      <c r="G107" s="222">
        <f t="shared" si="29"/>
        <v>-0.2</v>
      </c>
      <c r="H107" s="300"/>
      <c r="I107" s="228"/>
      <c r="J107" s="266"/>
      <c r="K107" s="266">
        <v>-0.2</v>
      </c>
      <c r="L107" s="263"/>
      <c r="M107" s="224">
        <f t="shared" si="47"/>
        <v>6.0999999999999999E-2</v>
      </c>
      <c r="N107" s="225">
        <v>6.0999999999999999E-2</v>
      </c>
      <c r="O107" s="225"/>
      <c r="P107" s="232"/>
      <c r="Q107" s="224"/>
      <c r="R107" s="11"/>
      <c r="S107" s="11"/>
      <c r="T107" s="8"/>
      <c r="U107" s="863"/>
      <c r="V107" s="11"/>
      <c r="W107" s="11"/>
      <c r="X107" s="8"/>
    </row>
    <row r="108" spans="1:24" x14ac:dyDescent="0.2">
      <c r="A108" s="311"/>
      <c r="B108" s="312"/>
      <c r="C108" s="314">
        <v>90</v>
      </c>
      <c r="D108" s="706" t="s">
        <v>74</v>
      </c>
      <c r="E108" s="716">
        <f t="shared" ref="E108:G108" si="51">I108+M108+Q108+U108</f>
        <v>0.35799999999999998</v>
      </c>
      <c r="F108" s="222">
        <f t="shared" si="51"/>
        <v>0.35799999999999998</v>
      </c>
      <c r="G108" s="222">
        <f t="shared" si="51"/>
        <v>0</v>
      </c>
      <c r="H108" s="300"/>
      <c r="I108" s="228">
        <f t="shared" si="44"/>
        <v>0.35799999999999998</v>
      </c>
      <c r="J108" s="266">
        <v>0.35799999999999998</v>
      </c>
      <c r="K108" s="266"/>
      <c r="L108" s="263"/>
      <c r="M108" s="224"/>
      <c r="N108" s="225"/>
      <c r="O108" s="225"/>
      <c r="P108" s="232"/>
      <c r="Q108" s="224"/>
      <c r="R108" s="11"/>
      <c r="S108" s="11"/>
      <c r="T108" s="8"/>
      <c r="U108" s="863"/>
      <c r="V108" s="11"/>
      <c r="W108" s="11"/>
      <c r="X108" s="8"/>
    </row>
    <row r="109" spans="1:24" s="662" customFormat="1" x14ac:dyDescent="0.2">
      <c r="A109" s="311"/>
      <c r="B109" s="312"/>
      <c r="C109" s="314">
        <v>91</v>
      </c>
      <c r="D109" s="537" t="s">
        <v>73</v>
      </c>
      <c r="E109" s="716">
        <f t="shared" ref="E109:E110" si="52">I109+M109+Q109+U109</f>
        <v>1.768</v>
      </c>
      <c r="F109" s="222">
        <f t="shared" ref="F109:F110" si="53">J109+N109+R109+V109</f>
        <v>1.768</v>
      </c>
      <c r="G109" s="222">
        <f t="shared" ref="G109" si="54">K109+O109+S109+W109</f>
        <v>-0.16500000000000001</v>
      </c>
      <c r="H109" s="300"/>
      <c r="I109" s="228">
        <f t="shared" si="44"/>
        <v>1.5880000000000001</v>
      </c>
      <c r="J109" s="266">
        <v>1.5880000000000001</v>
      </c>
      <c r="K109" s="266">
        <v>-0.16500000000000001</v>
      </c>
      <c r="L109" s="263"/>
      <c r="M109" s="224">
        <f t="shared" si="47"/>
        <v>0.18</v>
      </c>
      <c r="N109" s="225">
        <v>0.18</v>
      </c>
      <c r="O109" s="225"/>
      <c r="P109" s="232"/>
      <c r="Q109" s="224"/>
      <c r="R109" s="11"/>
      <c r="S109" s="11"/>
      <c r="T109" s="8"/>
      <c r="U109" s="863"/>
      <c r="V109" s="11"/>
      <c r="W109" s="11"/>
      <c r="X109" s="8"/>
    </row>
    <row r="110" spans="1:24" s="662" customFormat="1" x14ac:dyDescent="0.2">
      <c r="A110" s="311"/>
      <c r="B110" s="312"/>
      <c r="C110" s="314">
        <v>92</v>
      </c>
      <c r="D110" s="537" t="s">
        <v>420</v>
      </c>
      <c r="E110" s="716">
        <f t="shared" si="52"/>
        <v>0.91200000000000003</v>
      </c>
      <c r="F110" s="222">
        <f t="shared" si="53"/>
        <v>0.91200000000000003</v>
      </c>
      <c r="G110" s="222"/>
      <c r="H110" s="300"/>
      <c r="I110" s="228">
        <f t="shared" si="44"/>
        <v>0.76800000000000002</v>
      </c>
      <c r="J110" s="266">
        <v>0.76800000000000002</v>
      </c>
      <c r="K110" s="266"/>
      <c r="L110" s="263"/>
      <c r="M110" s="224">
        <f t="shared" si="47"/>
        <v>0.14399999999999999</v>
      </c>
      <c r="N110" s="225">
        <v>0.14399999999999999</v>
      </c>
      <c r="O110" s="225"/>
      <c r="P110" s="232"/>
      <c r="Q110" s="224"/>
      <c r="R110" s="11"/>
      <c r="S110" s="11"/>
      <c r="T110" s="8"/>
      <c r="U110" s="863"/>
      <c r="V110" s="11"/>
      <c r="W110" s="11"/>
      <c r="X110" s="8"/>
    </row>
    <row r="111" spans="1:24" x14ac:dyDescent="0.2">
      <c r="A111" s="311"/>
      <c r="B111" s="312"/>
      <c r="C111" s="326">
        <v>93</v>
      </c>
      <c r="D111" s="706" t="s">
        <v>371</v>
      </c>
      <c r="E111" s="716">
        <f t="shared" si="27"/>
        <v>0.49299999999999999</v>
      </c>
      <c r="F111" s="222">
        <f t="shared" si="28"/>
        <v>0.49299999999999999</v>
      </c>
      <c r="G111" s="222"/>
      <c r="H111" s="300"/>
      <c r="I111" s="228">
        <f t="shared" si="44"/>
        <v>0.35799999999999998</v>
      </c>
      <c r="J111" s="266">
        <v>0.35799999999999998</v>
      </c>
      <c r="K111" s="266"/>
      <c r="L111" s="263"/>
      <c r="M111" s="224">
        <f t="shared" si="47"/>
        <v>0.13500000000000001</v>
      </c>
      <c r="N111" s="225">
        <v>0.13500000000000001</v>
      </c>
      <c r="O111" s="225"/>
      <c r="P111" s="232"/>
      <c r="Q111" s="224"/>
      <c r="R111" s="11"/>
      <c r="S111" s="11"/>
      <c r="T111" s="8"/>
      <c r="U111" s="863"/>
      <c r="V111" s="11"/>
      <c r="W111" s="11"/>
      <c r="X111" s="8"/>
    </row>
    <row r="112" spans="1:24" ht="13.5" thickBot="1" x14ac:dyDescent="0.25">
      <c r="A112" s="317"/>
      <c r="B112" s="318"/>
      <c r="C112" s="319">
        <v>94</v>
      </c>
      <c r="D112" s="706" t="s">
        <v>25</v>
      </c>
      <c r="E112" s="719">
        <f t="shared" si="27"/>
        <v>0.14000000000000001</v>
      </c>
      <c r="F112" s="720">
        <f t="shared" si="28"/>
        <v>0.14000000000000001</v>
      </c>
      <c r="G112" s="720"/>
      <c r="H112" s="341"/>
      <c r="I112" s="228"/>
      <c r="J112" s="266"/>
      <c r="K112" s="266"/>
      <c r="L112" s="263"/>
      <c r="M112" s="224">
        <f t="shared" si="47"/>
        <v>0.14000000000000001</v>
      </c>
      <c r="N112" s="362">
        <v>0.14000000000000001</v>
      </c>
      <c r="O112" s="362"/>
      <c r="P112" s="859"/>
      <c r="Q112" s="361"/>
      <c r="R112" s="870"/>
      <c r="S112" s="870"/>
      <c r="T112" s="871"/>
      <c r="U112" s="863"/>
      <c r="V112" s="11"/>
      <c r="W112" s="11"/>
      <c r="X112" s="8"/>
    </row>
    <row r="113" spans="3:24" ht="13.5" thickBot="1" x14ac:dyDescent="0.25">
      <c r="C113" s="590">
        <v>95</v>
      </c>
      <c r="D113" s="173" t="s">
        <v>40</v>
      </c>
      <c r="E113" s="774">
        <f>+I113+M113+Q113+U113</f>
        <v>340.24285000000003</v>
      </c>
      <c r="F113" s="462">
        <f>+J113+N113+R113+V113</f>
        <v>225.67147</v>
      </c>
      <c r="G113" s="462">
        <f>+K113+O113+S113+W113</f>
        <v>-21.216949999999997</v>
      </c>
      <c r="H113" s="742">
        <f>+L113+P113+T113+X113</f>
        <v>114.57137999999998</v>
      </c>
      <c r="I113" s="774">
        <f>I14+I16++++I19+I20+I48+I64++I76+SUM(I82:I112)+I67+I56+I59</f>
        <v>444.47795000000002</v>
      </c>
      <c r="J113" s="742">
        <f>J14+J16++++J19+J20+J48+J64++J76+SUM(J82:J112)+J67+J56+J59</f>
        <v>113.15367999999998</v>
      </c>
      <c r="K113" s="742">
        <f>K14+K16+K19+K70+SUM(K76:K112)+K73</f>
        <v>-9.6874599999999962</v>
      </c>
      <c r="L113" s="742">
        <f>L16+L20+L48+L64+SUM(L70:L112)</f>
        <v>331.32426999999996</v>
      </c>
      <c r="M113" s="774">
        <f>M16+M20+SUM(M70:M75)+SUM(M85:M112)+M48+M59</f>
        <v>-45.859329999999986</v>
      </c>
      <c r="N113" s="462">
        <f>N16+N20+SUM(N70:N75)+SUM(N85:N112)+N59</f>
        <v>171.51355999999998</v>
      </c>
      <c r="O113" s="462">
        <f>O74+O75</f>
        <v>-3.6999999999999811E-3</v>
      </c>
      <c r="P113" s="790">
        <f>P59+P48</f>
        <v>-217.37288999999998</v>
      </c>
      <c r="Q113" s="462"/>
      <c r="R113" s="227">
        <f>R64+SUM(R85:R110)</f>
        <v>-0.62</v>
      </c>
      <c r="S113" s="462">
        <f>S64+SUM(S85:S110)</f>
        <v>-11.525790000000001</v>
      </c>
      <c r="T113" s="773">
        <f>T64+SUM(T85:T110)</f>
        <v>0.62</v>
      </c>
      <c r="U113" s="365">
        <f>V113+X113</f>
        <v>-58.375770000000003</v>
      </c>
      <c r="V113" s="462">
        <f>V96+V75+V79+V78+V88+V102+V90+V76</f>
        <v>-58.375770000000003</v>
      </c>
      <c r="W113" s="227"/>
      <c r="X113" s="438"/>
    </row>
    <row r="114" spans="3:24" x14ac:dyDescent="0.2">
      <c r="C114" s="586"/>
      <c r="D114" s="312"/>
      <c r="E114" s="312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spans="3:24" x14ac:dyDescent="0.2">
      <c r="C115" s="586"/>
      <c r="D115" s="312"/>
      <c r="E115" s="589"/>
      <c r="F115" s="233"/>
      <c r="G115" s="204"/>
      <c r="H115" s="204"/>
      <c r="I115" s="585"/>
      <c r="J115" s="235"/>
      <c r="K115" s="585"/>
      <c r="L115" s="585"/>
      <c r="M115" s="585"/>
      <c r="N115" s="235"/>
      <c r="O115" s="585"/>
      <c r="P115" s="585"/>
      <c r="Q115" s="585"/>
      <c r="R115" s="585"/>
      <c r="S115" s="585"/>
      <c r="T115" s="585"/>
      <c r="U115" s="585"/>
      <c r="V115" s="585"/>
      <c r="W115" s="585"/>
      <c r="X115" s="585"/>
    </row>
    <row r="116" spans="3:24" x14ac:dyDescent="0.2">
      <c r="C116" s="586"/>
      <c r="D116" s="587" t="s">
        <v>75</v>
      </c>
      <c r="E116" s="793"/>
      <c r="F116" s="233"/>
      <c r="H116" s="6"/>
      <c r="I116" s="6"/>
      <c r="J116" s="6"/>
      <c r="K116" s="6"/>
      <c r="L116" s="6"/>
      <c r="M116" s="6"/>
      <c r="N116" s="235"/>
      <c r="O116" s="6"/>
      <c r="P116" s="6"/>
      <c r="Q116" s="6"/>
      <c r="R116" s="6"/>
      <c r="S116" s="6"/>
      <c r="T116" s="6"/>
      <c r="U116" s="6"/>
      <c r="V116" s="6"/>
      <c r="W116" s="6"/>
      <c r="X116" s="6"/>
    </row>
    <row r="117" spans="3:24" ht="25.5" x14ac:dyDescent="0.2">
      <c r="C117" s="586"/>
      <c r="D117" s="588" t="s">
        <v>229</v>
      </c>
      <c r="E117" s="589"/>
      <c r="F117" s="297"/>
      <c r="G117" s="204"/>
      <c r="H117" s="235"/>
      <c r="I117" s="235"/>
      <c r="J117" s="6"/>
      <c r="K117" s="334"/>
      <c r="L117" s="6"/>
      <c r="M117" s="6"/>
      <c r="N117" s="6"/>
      <c r="O117" s="235"/>
      <c r="P117" s="6"/>
      <c r="Q117" s="6"/>
      <c r="R117" s="6"/>
      <c r="S117" s="6"/>
      <c r="T117" s="6"/>
      <c r="U117" s="6"/>
      <c r="V117" s="6"/>
      <c r="W117" s="6"/>
      <c r="X117" s="6"/>
    </row>
    <row r="118" spans="3:24" x14ac:dyDescent="0.2">
      <c r="C118" s="586"/>
      <c r="D118" s="191" t="s">
        <v>234</v>
      </c>
      <c r="E118" s="312"/>
      <c r="H118" s="235"/>
      <c r="I118" s="235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spans="3:24" x14ac:dyDescent="0.2">
      <c r="D119" s="587" t="s">
        <v>76</v>
      </c>
      <c r="E119" s="312"/>
    </row>
    <row r="120" spans="3:24" x14ac:dyDescent="0.2">
      <c r="D120" s="312"/>
      <c r="E120" s="312"/>
    </row>
    <row r="121" spans="3:24" x14ac:dyDescent="0.2">
      <c r="D121" s="312"/>
      <c r="E121" s="312"/>
    </row>
    <row r="122" spans="3:24" x14ac:dyDescent="0.2">
      <c r="D122" s="312"/>
      <c r="E122" s="312"/>
    </row>
  </sheetData>
  <mergeCells count="25">
    <mergeCell ref="H2:L2"/>
    <mergeCell ref="D5:Q5"/>
    <mergeCell ref="E6:K6"/>
    <mergeCell ref="M11:M13"/>
    <mergeCell ref="P12:P13"/>
    <mergeCell ref="J11:L11"/>
    <mergeCell ref="F12:G12"/>
    <mergeCell ref="H12:H13"/>
    <mergeCell ref="J12:K12"/>
    <mergeCell ref="L12:L13"/>
    <mergeCell ref="C11:C13"/>
    <mergeCell ref="D11:D13"/>
    <mergeCell ref="E11:E13"/>
    <mergeCell ref="F11:H11"/>
    <mergeCell ref="I11:I13"/>
    <mergeCell ref="T12:T13"/>
    <mergeCell ref="V12:W12"/>
    <mergeCell ref="X12:X13"/>
    <mergeCell ref="N11:P11"/>
    <mergeCell ref="Q11:Q13"/>
    <mergeCell ref="R11:T11"/>
    <mergeCell ref="U11:U13"/>
    <mergeCell ref="V11:X11"/>
    <mergeCell ref="N12:O12"/>
    <mergeCell ref="R12:S12"/>
  </mergeCells>
  <pageMargins left="0.55118110236220474" right="0" top="0.78740157480314965" bottom="0.47244094488188981" header="0.51181102362204722" footer="0.51181102362204722"/>
  <pageSetup paperSize="9" scale="58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214"/>
  <sheetViews>
    <sheetView topLeftCell="A16" zoomScaleNormal="100" workbookViewId="0">
      <selection activeCell="M216" sqref="M216"/>
    </sheetView>
  </sheetViews>
  <sheetFormatPr defaultRowHeight="12.75" x14ac:dyDescent="0.2"/>
  <cols>
    <col min="1" max="1" width="4.5703125" customWidth="1"/>
    <col min="2" max="2" width="41.85546875" customWidth="1"/>
    <col min="3" max="3" width="10.42578125" customWidth="1"/>
    <col min="4" max="4" width="10.5703125" customWidth="1"/>
    <col min="5" max="5" width="9.5703125" customWidth="1"/>
    <col min="6" max="6" width="8.28515625" customWidth="1"/>
    <col min="7" max="8" width="9.5703125" customWidth="1"/>
    <col min="9" max="9" width="9.42578125" customWidth="1"/>
    <col min="10" max="10" width="7.42578125" customWidth="1"/>
    <col min="11" max="11" width="8.28515625" customWidth="1"/>
    <col min="12" max="12" width="8.5703125" customWidth="1"/>
    <col min="13" max="13" width="9.42578125" customWidth="1"/>
    <col min="14" max="14" width="8.5703125" customWidth="1"/>
    <col min="15" max="15" width="8.42578125" customWidth="1"/>
    <col min="16" max="16" width="8.7109375" customWidth="1"/>
    <col min="17" max="17" width="8.5703125" customWidth="1"/>
    <col min="18" max="18" width="6" customWidth="1"/>
    <col min="19" max="19" width="8.28515625" customWidth="1"/>
    <col min="20" max="20" width="8" customWidth="1"/>
    <col min="21" max="21" width="7.42578125" customWidth="1"/>
    <col min="22" max="22" width="6.42578125" customWidth="1"/>
  </cols>
  <sheetData>
    <row r="2" spans="1:22" x14ac:dyDescent="0.2">
      <c r="R2" s="12" t="s">
        <v>26</v>
      </c>
    </row>
    <row r="3" spans="1:22" x14ac:dyDescent="0.2">
      <c r="C3" s="1227" t="s">
        <v>178</v>
      </c>
      <c r="D3" s="1227"/>
      <c r="E3" s="1227"/>
      <c r="F3" s="1227"/>
      <c r="G3" s="1227"/>
      <c r="H3" s="1227"/>
      <c r="I3" s="1227"/>
      <c r="J3" s="1227"/>
      <c r="P3" s="12"/>
      <c r="R3" s="10" t="s">
        <v>179</v>
      </c>
      <c r="S3" s="3"/>
      <c r="T3" s="3"/>
      <c r="U3" s="4"/>
      <c r="V3" s="4"/>
    </row>
    <row r="4" spans="1:22" x14ac:dyDescent="0.2">
      <c r="B4" s="65"/>
      <c r="C4" s="1227" t="s">
        <v>77</v>
      </c>
      <c r="D4" s="1227"/>
      <c r="E4" s="1227"/>
      <c r="F4" s="1227"/>
      <c r="G4" s="1227"/>
      <c r="H4" s="1227"/>
      <c r="I4" s="1227"/>
      <c r="P4" s="10"/>
      <c r="Q4" s="3"/>
      <c r="R4" s="12" t="s">
        <v>78</v>
      </c>
    </row>
    <row r="5" spans="1:22" ht="13.5" thickBot="1" x14ac:dyDescent="0.25">
      <c r="P5" s="12"/>
      <c r="T5" s="7" t="s">
        <v>79</v>
      </c>
    </row>
    <row r="6" spans="1:22" x14ac:dyDescent="0.2">
      <c r="A6" s="1235"/>
      <c r="B6" s="1237" t="s">
        <v>43</v>
      </c>
      <c r="C6" s="1240" t="s">
        <v>44</v>
      </c>
      <c r="D6" s="1232" t="s">
        <v>45</v>
      </c>
      <c r="E6" s="1232"/>
      <c r="F6" s="1233"/>
      <c r="G6" s="1240" t="s">
        <v>46</v>
      </c>
      <c r="H6" s="1232" t="s">
        <v>45</v>
      </c>
      <c r="I6" s="1232"/>
      <c r="J6" s="1206"/>
      <c r="K6" s="1229" t="s">
        <v>180</v>
      </c>
      <c r="L6" s="1232" t="s">
        <v>45</v>
      </c>
      <c r="M6" s="1232"/>
      <c r="N6" s="1233"/>
      <c r="O6" s="1229" t="s">
        <v>47</v>
      </c>
      <c r="P6" s="1232" t="s">
        <v>45</v>
      </c>
      <c r="Q6" s="1232"/>
      <c r="R6" s="1233"/>
      <c r="S6" s="1229" t="s">
        <v>48</v>
      </c>
      <c r="T6" s="1232" t="s">
        <v>45</v>
      </c>
      <c r="U6" s="1232"/>
      <c r="V6" s="1233"/>
    </row>
    <row r="7" spans="1:22" x14ac:dyDescent="0.2">
      <c r="A7" s="1236"/>
      <c r="B7" s="1238"/>
      <c r="C7" s="1241"/>
      <c r="D7" s="1228" t="s">
        <v>49</v>
      </c>
      <c r="E7" s="1228"/>
      <c r="F7" s="1234" t="s">
        <v>50</v>
      </c>
      <c r="G7" s="1241"/>
      <c r="H7" s="1228" t="s">
        <v>49</v>
      </c>
      <c r="I7" s="1228"/>
      <c r="J7" s="1204" t="s">
        <v>50</v>
      </c>
      <c r="K7" s="1230"/>
      <c r="L7" s="1228" t="s">
        <v>49</v>
      </c>
      <c r="M7" s="1228"/>
      <c r="N7" s="1234" t="s">
        <v>50</v>
      </c>
      <c r="O7" s="1230"/>
      <c r="P7" s="1228" t="s">
        <v>49</v>
      </c>
      <c r="Q7" s="1228"/>
      <c r="R7" s="1234" t="s">
        <v>50</v>
      </c>
      <c r="S7" s="1230"/>
      <c r="T7" s="1228" t="s">
        <v>49</v>
      </c>
      <c r="U7" s="1228"/>
      <c r="V7" s="1234" t="s">
        <v>50</v>
      </c>
    </row>
    <row r="8" spans="1:22" ht="48.75" thickBot="1" x14ac:dyDescent="0.25">
      <c r="A8" s="1236"/>
      <c r="B8" s="1239"/>
      <c r="C8" s="1242"/>
      <c r="D8" s="66" t="s">
        <v>44</v>
      </c>
      <c r="E8" s="67" t="s">
        <v>51</v>
      </c>
      <c r="F8" s="1202"/>
      <c r="G8" s="1242"/>
      <c r="H8" s="66" t="s">
        <v>44</v>
      </c>
      <c r="I8" s="67" t="s">
        <v>51</v>
      </c>
      <c r="J8" s="1225"/>
      <c r="K8" s="1231"/>
      <c r="L8" s="66" t="s">
        <v>44</v>
      </c>
      <c r="M8" s="67" t="s">
        <v>51</v>
      </c>
      <c r="N8" s="1202"/>
      <c r="O8" s="1231"/>
      <c r="P8" s="66" t="s">
        <v>44</v>
      </c>
      <c r="Q8" s="67" t="s">
        <v>51</v>
      </c>
      <c r="R8" s="1202"/>
      <c r="S8" s="1231"/>
      <c r="T8" s="66" t="s">
        <v>44</v>
      </c>
      <c r="U8" s="67" t="s">
        <v>51</v>
      </c>
      <c r="V8" s="1202"/>
    </row>
    <row r="9" spans="1:22" ht="30.75" thickBot="1" x14ac:dyDescent="0.3">
      <c r="A9" s="68">
        <v>1</v>
      </c>
      <c r="B9" s="69" t="s">
        <v>80</v>
      </c>
      <c r="C9" s="59">
        <f t="shared" ref="C9:F25" si="0">G9+K9+O9+S9</f>
        <v>0</v>
      </c>
      <c r="D9" s="57">
        <f t="shared" si="0"/>
        <v>0</v>
      </c>
      <c r="E9" s="57">
        <f t="shared" si="0"/>
        <v>0</v>
      </c>
      <c r="F9" s="59">
        <f t="shared" si="0"/>
        <v>0</v>
      </c>
      <c r="G9" s="70">
        <f>G13+G17+G18+G20+G25+G28+G31+SUM(G33:G43)+G23+G10</f>
        <v>0</v>
      </c>
      <c r="H9" s="71">
        <f>H13+H17+H18+H20+H25+H28+H31+SUM(H33:H43)+H23+H10</f>
        <v>0</v>
      </c>
      <c r="I9" s="71">
        <f>I13+I17+I18+I20+I25+I28+I31+SUM(I33:I43)+I23+I10</f>
        <v>0</v>
      </c>
      <c r="J9" s="72">
        <f>J13+J17+J18+J20+J25+J28+J31+SUM(J33:J43)+J23+J10</f>
        <v>0</v>
      </c>
      <c r="K9" s="71">
        <f>K13+K17+K18+K20+K25+K28+K31+SUM(K33:K43)</f>
        <v>0</v>
      </c>
      <c r="L9" s="57">
        <f>L13+L18+SUM(L33:L43)</f>
        <v>0</v>
      </c>
      <c r="M9" s="57">
        <f>M13+M17+M18+M20+M25+M28+M31+SUM(M33:M43)</f>
        <v>0</v>
      </c>
      <c r="N9" s="60"/>
      <c r="O9" s="70"/>
      <c r="P9" s="57"/>
      <c r="Q9" s="57"/>
      <c r="R9" s="62"/>
      <c r="S9" s="70">
        <f>S13+S17+S18+S20+S25+S28+S31+SUM(S33:S43)</f>
        <v>0</v>
      </c>
      <c r="T9" s="57">
        <f>T20+SUM(T34:T43)</f>
        <v>0</v>
      </c>
      <c r="U9" s="57">
        <f>U20+SUM(U34:U43)</f>
        <v>0</v>
      </c>
      <c r="V9" s="62"/>
    </row>
    <row r="10" spans="1:22" x14ac:dyDescent="0.2">
      <c r="A10" s="73">
        <v>2</v>
      </c>
      <c r="B10" s="74" t="s">
        <v>52</v>
      </c>
      <c r="C10" s="75">
        <f t="shared" si="0"/>
        <v>0</v>
      </c>
      <c r="D10" s="75">
        <f>H10+L10+P10+T10</f>
        <v>0</v>
      </c>
      <c r="E10" s="75">
        <f>I10+M10+Q10+U10</f>
        <v>0</v>
      </c>
      <c r="F10" s="76"/>
      <c r="G10" s="77">
        <f>G11+G12</f>
        <v>0</v>
      </c>
      <c r="H10" s="78">
        <f>H11+H12</f>
        <v>0</v>
      </c>
      <c r="I10" s="78">
        <f>I11+I12</f>
        <v>0</v>
      </c>
      <c r="J10" s="79"/>
      <c r="K10" s="75"/>
      <c r="L10" s="80"/>
      <c r="M10" s="80"/>
      <c r="N10" s="81"/>
      <c r="O10" s="82"/>
      <c r="P10" s="80"/>
      <c r="Q10" s="80"/>
      <c r="R10" s="83"/>
      <c r="S10" s="82"/>
      <c r="T10" s="80"/>
      <c r="U10" s="80"/>
      <c r="V10" s="83"/>
    </row>
    <row r="11" spans="1:22" x14ac:dyDescent="0.2">
      <c r="A11" s="73">
        <v>3</v>
      </c>
      <c r="B11" s="14" t="s">
        <v>53</v>
      </c>
      <c r="C11" s="15">
        <f t="shared" si="0"/>
        <v>0</v>
      </c>
      <c r="D11" s="15">
        <f>H11+L11+P11+T11</f>
        <v>0</v>
      </c>
      <c r="E11" s="15">
        <f>I11+M11+Q11+U11</f>
        <v>0</v>
      </c>
      <c r="F11" s="16"/>
      <c r="G11" s="17">
        <f>H11+J11</f>
        <v>0</v>
      </c>
      <c r="H11" s="18"/>
      <c r="I11" s="18"/>
      <c r="J11" s="83"/>
      <c r="K11" s="84"/>
      <c r="L11" s="80"/>
      <c r="M11" s="80"/>
      <c r="N11" s="84"/>
      <c r="O11" s="85"/>
      <c r="P11" s="80"/>
      <c r="Q11" s="80"/>
      <c r="R11" s="86"/>
      <c r="S11" s="85"/>
      <c r="T11" s="80"/>
      <c r="U11" s="80"/>
      <c r="V11" s="86"/>
    </row>
    <row r="12" spans="1:22" x14ac:dyDescent="0.2">
      <c r="A12" s="73">
        <v>4</v>
      </c>
      <c r="B12" s="19" t="s">
        <v>54</v>
      </c>
      <c r="C12" s="15">
        <f t="shared" si="0"/>
        <v>0</v>
      </c>
      <c r="D12" s="15">
        <f t="shared" si="0"/>
        <v>0</v>
      </c>
      <c r="E12" s="20">
        <f t="shared" si="0"/>
        <v>0</v>
      </c>
      <c r="F12" s="16"/>
      <c r="G12" s="17">
        <f>H12+J12</f>
        <v>0</v>
      </c>
      <c r="H12" s="21"/>
      <c r="I12" s="18"/>
      <c r="J12" s="83"/>
      <c r="K12" s="84"/>
      <c r="L12" s="80"/>
      <c r="M12" s="80"/>
      <c r="N12" s="84"/>
      <c r="O12" s="85"/>
      <c r="P12" s="80"/>
      <c r="Q12" s="80"/>
      <c r="R12" s="86"/>
      <c r="S12" s="85"/>
      <c r="T12" s="80"/>
      <c r="U12" s="80"/>
      <c r="V12" s="86"/>
    </row>
    <row r="13" spans="1:22" x14ac:dyDescent="0.2">
      <c r="A13" s="73">
        <v>5</v>
      </c>
      <c r="B13" s="87" t="s">
        <v>81</v>
      </c>
      <c r="C13" s="75">
        <f t="shared" si="0"/>
        <v>0</v>
      </c>
      <c r="D13" s="80">
        <f t="shared" ref="D13:J13" si="1">SUM(D14:D16)</f>
        <v>0</v>
      </c>
      <c r="E13" s="80">
        <f t="shared" si="1"/>
        <v>0</v>
      </c>
      <c r="F13" s="81">
        <f t="shared" si="1"/>
        <v>0</v>
      </c>
      <c r="G13" s="82">
        <f t="shared" si="1"/>
        <v>0</v>
      </c>
      <c r="H13" s="80">
        <f t="shared" si="1"/>
        <v>0</v>
      </c>
      <c r="I13" s="80">
        <f t="shared" si="1"/>
        <v>0</v>
      </c>
      <c r="J13" s="83">
        <f t="shared" si="1"/>
        <v>0</v>
      </c>
      <c r="K13" s="84">
        <f>K14+K15+K16</f>
        <v>0</v>
      </c>
      <c r="L13" s="24">
        <f>L14+L15+L16</f>
        <v>0</v>
      </c>
      <c r="M13" s="24">
        <f>M14+M15+M16</f>
        <v>0</v>
      </c>
      <c r="N13" s="84"/>
      <c r="O13" s="85"/>
      <c r="P13" s="80"/>
      <c r="Q13" s="80"/>
      <c r="R13" s="86"/>
      <c r="S13" s="85"/>
      <c r="T13" s="80"/>
      <c r="U13" s="80"/>
      <c r="V13" s="86"/>
    </row>
    <row r="14" spans="1:22" x14ac:dyDescent="0.2">
      <c r="A14" s="88">
        <f>+A13+1</f>
        <v>6</v>
      </c>
      <c r="B14" s="37" t="s">
        <v>82</v>
      </c>
      <c r="C14" s="15">
        <f t="shared" si="0"/>
        <v>0</v>
      </c>
      <c r="D14" s="20">
        <f t="shared" si="0"/>
        <v>0</v>
      </c>
      <c r="E14" s="20">
        <f t="shared" si="0"/>
        <v>0</v>
      </c>
      <c r="F14" s="20">
        <f t="shared" si="0"/>
        <v>0</v>
      </c>
      <c r="G14" s="17">
        <f t="shared" ref="G14:G24" si="2">H14+J14</f>
        <v>0</v>
      </c>
      <c r="H14" s="20"/>
      <c r="I14" s="89"/>
      <c r="J14" s="90"/>
      <c r="K14" s="15">
        <f>L14+N14</f>
        <v>0</v>
      </c>
      <c r="L14" s="91"/>
      <c r="M14" s="89"/>
      <c r="N14" s="92"/>
      <c r="O14" s="93"/>
      <c r="P14" s="91"/>
      <c r="Q14" s="91"/>
      <c r="R14" s="90"/>
      <c r="S14" s="17"/>
      <c r="T14" s="91"/>
      <c r="U14" s="91"/>
      <c r="V14" s="90"/>
    </row>
    <row r="15" spans="1:22" x14ac:dyDescent="0.2">
      <c r="A15" s="88">
        <v>7</v>
      </c>
      <c r="B15" s="37" t="s">
        <v>83</v>
      </c>
      <c r="C15" s="15">
        <f t="shared" si="0"/>
        <v>0</v>
      </c>
      <c r="D15" s="91">
        <f t="shared" si="0"/>
        <v>0</v>
      </c>
      <c r="E15" s="91"/>
      <c r="F15" s="81"/>
      <c r="G15" s="17">
        <f t="shared" si="2"/>
        <v>0</v>
      </c>
      <c r="H15" s="91"/>
      <c r="I15" s="91"/>
      <c r="J15" s="90"/>
      <c r="K15" s="23"/>
      <c r="L15" s="91"/>
      <c r="M15" s="91"/>
      <c r="N15" s="92"/>
      <c r="O15" s="93"/>
      <c r="P15" s="91"/>
      <c r="Q15" s="91"/>
      <c r="R15" s="90"/>
      <c r="S15" s="93"/>
      <c r="T15" s="91"/>
      <c r="U15" s="91"/>
      <c r="V15" s="90"/>
    </row>
    <row r="16" spans="1:22" x14ac:dyDescent="0.2">
      <c r="A16" s="88">
        <f>+A15+1</f>
        <v>8</v>
      </c>
      <c r="B16" s="37" t="s">
        <v>84</v>
      </c>
      <c r="C16" s="15">
        <f t="shared" si="0"/>
        <v>0</v>
      </c>
      <c r="D16" s="91">
        <f t="shared" si="0"/>
        <v>0</v>
      </c>
      <c r="E16" s="91"/>
      <c r="F16" s="81"/>
      <c r="G16" s="17">
        <f t="shared" si="2"/>
        <v>0</v>
      </c>
      <c r="H16" s="91"/>
      <c r="I16" s="91"/>
      <c r="J16" s="90"/>
      <c r="K16" s="23"/>
      <c r="L16" s="91"/>
      <c r="M16" s="91"/>
      <c r="N16" s="92"/>
      <c r="O16" s="93"/>
      <c r="P16" s="91"/>
      <c r="Q16" s="91"/>
      <c r="R16" s="90"/>
      <c r="S16" s="93"/>
      <c r="T16" s="91"/>
      <c r="U16" s="91"/>
      <c r="V16" s="90"/>
    </row>
    <row r="17" spans="1:22" x14ac:dyDescent="0.2">
      <c r="A17" s="88">
        <v>9</v>
      </c>
      <c r="B17" s="22" t="s">
        <v>85</v>
      </c>
      <c r="C17" s="23">
        <f t="shared" si="0"/>
        <v>0</v>
      </c>
      <c r="D17" s="24">
        <f t="shared" si="0"/>
        <v>0</v>
      </c>
      <c r="E17" s="24">
        <f>I17+M17+Q17+U17</f>
        <v>0</v>
      </c>
      <c r="F17" s="92"/>
      <c r="G17" s="26">
        <f t="shared" si="2"/>
        <v>0</v>
      </c>
      <c r="H17" s="24"/>
      <c r="I17" s="24"/>
      <c r="J17" s="90"/>
      <c r="K17" s="23"/>
      <c r="L17" s="91"/>
      <c r="M17" s="91"/>
      <c r="N17" s="92"/>
      <c r="O17" s="93"/>
      <c r="P17" s="91"/>
      <c r="Q17" s="91"/>
      <c r="R17" s="90"/>
      <c r="S17" s="93"/>
      <c r="T17" s="91"/>
      <c r="U17" s="91"/>
      <c r="V17" s="90"/>
    </row>
    <row r="18" spans="1:22" x14ac:dyDescent="0.2">
      <c r="A18" s="88">
        <v>10</v>
      </c>
      <c r="B18" s="22" t="s">
        <v>86</v>
      </c>
      <c r="C18" s="23">
        <f t="shared" si="0"/>
        <v>0</v>
      </c>
      <c r="D18" s="24">
        <f t="shared" si="0"/>
        <v>0</v>
      </c>
      <c r="E18" s="24"/>
      <c r="F18" s="92"/>
      <c r="G18" s="26"/>
      <c r="H18" s="94"/>
      <c r="I18" s="24"/>
      <c r="J18" s="95"/>
      <c r="K18" s="94">
        <f>K19</f>
        <v>0</v>
      </c>
      <c r="L18" s="24">
        <f>L19</f>
        <v>0</v>
      </c>
      <c r="M18" s="91"/>
      <c r="N18" s="92"/>
      <c r="O18" s="93"/>
      <c r="P18" s="91"/>
      <c r="Q18" s="91"/>
      <c r="R18" s="90"/>
      <c r="S18" s="93"/>
      <c r="T18" s="91"/>
      <c r="U18" s="91"/>
      <c r="V18" s="90"/>
    </row>
    <row r="19" spans="1:22" x14ac:dyDescent="0.2">
      <c r="A19" s="88">
        <v>11</v>
      </c>
      <c r="B19" s="37" t="s">
        <v>87</v>
      </c>
      <c r="C19" s="15">
        <f t="shared" si="0"/>
        <v>0</v>
      </c>
      <c r="D19" s="20">
        <f t="shared" si="0"/>
        <v>0</v>
      </c>
      <c r="E19" s="24"/>
      <c r="F19" s="92"/>
      <c r="G19" s="17"/>
      <c r="H19" s="34"/>
      <c r="I19" s="24"/>
      <c r="J19" s="95"/>
      <c r="K19" s="34">
        <f>L19+M19+N19</f>
        <v>0</v>
      </c>
      <c r="L19" s="91"/>
      <c r="M19" s="91"/>
      <c r="N19" s="92"/>
      <c r="O19" s="93"/>
      <c r="P19" s="91"/>
      <c r="Q19" s="91"/>
      <c r="R19" s="90"/>
      <c r="S19" s="93"/>
      <c r="T19" s="91"/>
      <c r="U19" s="91"/>
      <c r="V19" s="90"/>
    </row>
    <row r="20" spans="1:22" x14ac:dyDescent="0.2">
      <c r="A20" s="88">
        <v>12</v>
      </c>
      <c r="B20" s="22" t="s">
        <v>37</v>
      </c>
      <c r="C20" s="23">
        <f t="shared" si="0"/>
        <v>0</v>
      </c>
      <c r="D20" s="24">
        <f t="shared" si="0"/>
        <v>0</v>
      </c>
      <c r="E20" s="24"/>
      <c r="F20" s="25"/>
      <c r="G20" s="32">
        <f t="shared" si="2"/>
        <v>0</v>
      </c>
      <c r="H20" s="24">
        <f>H21+H22</f>
        <v>0</v>
      </c>
      <c r="I20" s="24"/>
      <c r="J20" s="33"/>
      <c r="K20" s="94"/>
      <c r="L20" s="24"/>
      <c r="M20" s="24"/>
      <c r="N20" s="94"/>
      <c r="O20" s="32"/>
      <c r="P20" s="24"/>
      <c r="Q20" s="24"/>
      <c r="R20" s="33"/>
      <c r="S20" s="32">
        <f>S21+S22</f>
        <v>0</v>
      </c>
      <c r="T20" s="24">
        <f>T21+T22</f>
        <v>0</v>
      </c>
      <c r="U20" s="24"/>
      <c r="V20" s="27"/>
    </row>
    <row r="21" spans="1:22" x14ac:dyDescent="0.2">
      <c r="A21" s="88">
        <v>13</v>
      </c>
      <c r="B21" s="37" t="s">
        <v>88</v>
      </c>
      <c r="C21" s="15">
        <f t="shared" si="0"/>
        <v>0</v>
      </c>
      <c r="D21" s="91">
        <f t="shared" si="0"/>
        <v>0</v>
      </c>
      <c r="E21" s="91"/>
      <c r="F21" s="92"/>
      <c r="G21" s="17">
        <f t="shared" si="2"/>
        <v>0</v>
      </c>
      <c r="H21" s="91"/>
      <c r="I21" s="91"/>
      <c r="J21" s="90"/>
      <c r="K21" s="23"/>
      <c r="L21" s="92"/>
      <c r="M21" s="91"/>
      <c r="N21" s="92"/>
      <c r="O21" s="93"/>
      <c r="P21" s="91"/>
      <c r="Q21" s="91"/>
      <c r="R21" s="90"/>
      <c r="S21" s="93"/>
      <c r="T21" s="91"/>
      <c r="U21" s="91"/>
      <c r="V21" s="90"/>
    </row>
    <row r="22" spans="1:22" ht="15.75" x14ac:dyDescent="0.25">
      <c r="A22" s="88">
        <v>14</v>
      </c>
      <c r="B22" s="37" t="s">
        <v>89</v>
      </c>
      <c r="C22" s="15">
        <f t="shared" si="0"/>
        <v>0</v>
      </c>
      <c r="D22" s="91">
        <f t="shared" si="0"/>
        <v>0</v>
      </c>
      <c r="E22" s="91"/>
      <c r="F22" s="92"/>
      <c r="G22" s="96"/>
      <c r="H22" s="91"/>
      <c r="I22" s="91"/>
      <c r="J22" s="90"/>
      <c r="K22" s="97"/>
      <c r="L22" s="92"/>
      <c r="M22" s="91"/>
      <c r="N22" s="92"/>
      <c r="O22" s="93"/>
      <c r="P22" s="91"/>
      <c r="Q22" s="91"/>
      <c r="R22" s="90"/>
      <c r="S22" s="17">
        <f>T22+V22</f>
        <v>0</v>
      </c>
      <c r="T22" s="91"/>
      <c r="U22" s="91"/>
      <c r="V22" s="90"/>
    </row>
    <row r="23" spans="1:22" x14ac:dyDescent="0.2">
      <c r="A23" s="88">
        <v>15</v>
      </c>
      <c r="B23" s="22" t="s">
        <v>90</v>
      </c>
      <c r="C23" s="23">
        <f t="shared" si="0"/>
        <v>0</v>
      </c>
      <c r="D23" s="24">
        <f t="shared" si="0"/>
        <v>0</v>
      </c>
      <c r="E23" s="24">
        <f t="shared" si="0"/>
        <v>0</v>
      </c>
      <c r="F23" s="25"/>
      <c r="G23" s="26">
        <f t="shared" si="2"/>
        <v>0</v>
      </c>
      <c r="H23" s="24">
        <f>H24</f>
        <v>0</v>
      </c>
      <c r="I23" s="24">
        <f>I24</f>
        <v>0</v>
      </c>
      <c r="J23" s="95"/>
      <c r="K23" s="98"/>
      <c r="L23" s="92"/>
      <c r="M23" s="91"/>
      <c r="N23" s="92"/>
      <c r="O23" s="93"/>
      <c r="P23" s="91"/>
      <c r="Q23" s="91"/>
      <c r="R23" s="90"/>
      <c r="S23" s="93"/>
      <c r="T23" s="91"/>
      <c r="U23" s="91"/>
      <c r="V23" s="90"/>
    </row>
    <row r="24" spans="1:22" x14ac:dyDescent="0.2">
      <c r="A24" s="88">
        <v>16</v>
      </c>
      <c r="B24" s="37" t="s">
        <v>91</v>
      </c>
      <c r="C24" s="15">
        <f t="shared" si="0"/>
        <v>0</v>
      </c>
      <c r="D24" s="91">
        <f t="shared" si="0"/>
        <v>0</v>
      </c>
      <c r="E24" s="91">
        <f t="shared" si="0"/>
        <v>0</v>
      </c>
      <c r="F24" s="92"/>
      <c r="G24" s="17">
        <f t="shared" si="2"/>
        <v>0</v>
      </c>
      <c r="H24" s="91"/>
      <c r="I24" s="91"/>
      <c r="J24" s="95"/>
      <c r="K24" s="98"/>
      <c r="L24" s="92"/>
      <c r="M24" s="91"/>
      <c r="N24" s="92"/>
      <c r="O24" s="93"/>
      <c r="P24" s="91"/>
      <c r="Q24" s="91"/>
      <c r="R24" s="90"/>
      <c r="S24" s="93"/>
      <c r="T24" s="91"/>
      <c r="U24" s="91"/>
      <c r="V24" s="90"/>
    </row>
    <row r="25" spans="1:22" x14ac:dyDescent="0.2">
      <c r="A25" s="88">
        <v>17</v>
      </c>
      <c r="B25" s="22" t="s">
        <v>92</v>
      </c>
      <c r="C25" s="23">
        <f t="shared" si="0"/>
        <v>0</v>
      </c>
      <c r="D25" s="24">
        <f t="shared" si="0"/>
        <v>0</v>
      </c>
      <c r="E25" s="24"/>
      <c r="F25" s="25"/>
      <c r="G25" s="32">
        <f>G26+G27</f>
        <v>0</v>
      </c>
      <c r="H25" s="24">
        <f>H26+H27</f>
        <v>0</v>
      </c>
      <c r="I25" s="24"/>
      <c r="J25" s="33"/>
      <c r="K25" s="98"/>
      <c r="L25" s="91"/>
      <c r="M25" s="91"/>
      <c r="N25" s="92"/>
      <c r="O25" s="93"/>
      <c r="P25" s="91"/>
      <c r="Q25" s="91"/>
      <c r="R25" s="90"/>
      <c r="S25" s="93"/>
      <c r="T25" s="91"/>
      <c r="U25" s="91"/>
      <c r="V25" s="90"/>
    </row>
    <row r="26" spans="1:22" ht="24" x14ac:dyDescent="0.2">
      <c r="A26" s="88">
        <v>18</v>
      </c>
      <c r="B26" s="99" t="s">
        <v>93</v>
      </c>
      <c r="C26" s="15">
        <f t="shared" ref="C26:E54" si="3">G26+K26+O26+S26</f>
        <v>0</v>
      </c>
      <c r="D26" s="91">
        <f t="shared" si="3"/>
        <v>0</v>
      </c>
      <c r="E26" s="91"/>
      <c r="F26" s="92"/>
      <c r="G26" s="100">
        <f>H26+J26</f>
        <v>0</v>
      </c>
      <c r="H26" s="91"/>
      <c r="I26" s="91"/>
      <c r="J26" s="95"/>
      <c r="K26" s="98"/>
      <c r="L26" s="91"/>
      <c r="M26" s="91"/>
      <c r="N26" s="92"/>
      <c r="O26" s="93"/>
      <c r="P26" s="91"/>
      <c r="Q26" s="91"/>
      <c r="R26" s="90"/>
      <c r="S26" s="93"/>
      <c r="T26" s="91"/>
      <c r="U26" s="91"/>
      <c r="V26" s="90"/>
    </row>
    <row r="27" spans="1:22" ht="25.5" x14ac:dyDescent="0.2">
      <c r="A27" s="88">
        <v>19</v>
      </c>
      <c r="B27" s="101" t="s">
        <v>94</v>
      </c>
      <c r="C27" s="15">
        <f t="shared" si="3"/>
        <v>0</v>
      </c>
      <c r="D27" s="91">
        <f t="shared" si="3"/>
        <v>0</v>
      </c>
      <c r="E27" s="91"/>
      <c r="F27" s="92"/>
      <c r="G27" s="100">
        <f>H27+J27</f>
        <v>0</v>
      </c>
      <c r="H27" s="91"/>
      <c r="I27" s="91"/>
      <c r="J27" s="95"/>
      <c r="K27" s="98"/>
      <c r="L27" s="91"/>
      <c r="M27" s="91"/>
      <c r="N27" s="92"/>
      <c r="O27" s="93"/>
      <c r="P27" s="91"/>
      <c r="Q27" s="91"/>
      <c r="R27" s="90"/>
      <c r="S27" s="93"/>
      <c r="T27" s="91"/>
      <c r="U27" s="91"/>
      <c r="V27" s="90"/>
    </row>
    <row r="28" spans="1:22" x14ac:dyDescent="0.2">
      <c r="A28" s="88">
        <f>+A27+1</f>
        <v>20</v>
      </c>
      <c r="B28" s="22" t="s">
        <v>95</v>
      </c>
      <c r="C28" s="23">
        <f t="shared" si="3"/>
        <v>0</v>
      </c>
      <c r="D28" s="24">
        <f t="shared" si="3"/>
        <v>0</v>
      </c>
      <c r="E28" s="91"/>
      <c r="F28" s="92"/>
      <c r="G28" s="32">
        <f>G29+G30</f>
        <v>0</v>
      </c>
      <c r="H28" s="24">
        <f>H29+H30</f>
        <v>0</v>
      </c>
      <c r="I28" s="91"/>
      <c r="J28" s="95"/>
      <c r="K28" s="98"/>
      <c r="L28" s="91"/>
      <c r="M28" s="91"/>
      <c r="N28" s="92"/>
      <c r="O28" s="93"/>
      <c r="P28" s="91"/>
      <c r="Q28" s="91"/>
      <c r="R28" s="90"/>
      <c r="S28" s="93"/>
      <c r="T28" s="91"/>
      <c r="U28" s="91"/>
      <c r="V28" s="90"/>
    </row>
    <row r="29" spans="1:22" x14ac:dyDescent="0.2">
      <c r="A29" s="88">
        <f>+A28+1</f>
        <v>21</v>
      </c>
      <c r="B29" s="102" t="s">
        <v>96</v>
      </c>
      <c r="C29" s="15">
        <f t="shared" si="3"/>
        <v>0</v>
      </c>
      <c r="D29" s="91">
        <f t="shared" si="3"/>
        <v>0</v>
      </c>
      <c r="E29" s="91"/>
      <c r="F29" s="92"/>
      <c r="G29" s="100">
        <f>H29+J29</f>
        <v>0</v>
      </c>
      <c r="H29" s="91"/>
      <c r="I29" s="91"/>
      <c r="J29" s="95"/>
      <c r="K29" s="98"/>
      <c r="L29" s="91"/>
      <c r="M29" s="91"/>
      <c r="N29" s="92"/>
      <c r="O29" s="93"/>
      <c r="P29" s="91"/>
      <c r="Q29" s="91"/>
      <c r="R29" s="90"/>
      <c r="S29" s="93"/>
      <c r="T29" s="91"/>
      <c r="U29" s="91"/>
      <c r="V29" s="90"/>
    </row>
    <row r="30" spans="1:22" x14ac:dyDescent="0.2">
      <c r="A30" s="88">
        <f>+A29+1</f>
        <v>22</v>
      </c>
      <c r="B30" s="37" t="s">
        <v>97</v>
      </c>
      <c r="C30" s="15">
        <f t="shared" si="3"/>
        <v>0</v>
      </c>
      <c r="D30" s="91">
        <f t="shared" si="3"/>
        <v>0</v>
      </c>
      <c r="E30" s="91"/>
      <c r="F30" s="92"/>
      <c r="G30" s="100">
        <f>H30+J30</f>
        <v>0</v>
      </c>
      <c r="H30" s="91"/>
      <c r="I30" s="91"/>
      <c r="J30" s="95"/>
      <c r="K30" s="98"/>
      <c r="L30" s="91"/>
      <c r="M30" s="91"/>
      <c r="N30" s="92"/>
      <c r="O30" s="93"/>
      <c r="P30" s="91"/>
      <c r="Q30" s="91"/>
      <c r="R30" s="90"/>
      <c r="S30" s="93"/>
      <c r="T30" s="91"/>
      <c r="U30" s="91"/>
      <c r="V30" s="90"/>
    </row>
    <row r="31" spans="1:22" x14ac:dyDescent="0.2">
      <c r="A31" s="88">
        <f>+A30+1</f>
        <v>23</v>
      </c>
      <c r="B31" s="22" t="s">
        <v>98</v>
      </c>
      <c r="C31" s="23">
        <f t="shared" si="3"/>
        <v>0</v>
      </c>
      <c r="D31" s="24">
        <f t="shared" si="3"/>
        <v>0</v>
      </c>
      <c r="E31" s="91"/>
      <c r="F31" s="92"/>
      <c r="G31" s="32">
        <f>H31</f>
        <v>0</v>
      </c>
      <c r="H31" s="24">
        <f>H32</f>
        <v>0</v>
      </c>
      <c r="I31" s="91"/>
      <c r="J31" s="95"/>
      <c r="K31" s="98"/>
      <c r="L31" s="91"/>
      <c r="M31" s="91"/>
      <c r="N31" s="92"/>
      <c r="O31" s="93"/>
      <c r="P31" s="91"/>
      <c r="Q31" s="91"/>
      <c r="R31" s="90"/>
      <c r="S31" s="93"/>
      <c r="T31" s="91"/>
      <c r="U31" s="91"/>
      <c r="V31" s="90"/>
    </row>
    <row r="32" spans="1:22" x14ac:dyDescent="0.2">
      <c r="A32" s="88">
        <f>+A31+1</f>
        <v>24</v>
      </c>
      <c r="B32" s="37" t="s">
        <v>99</v>
      </c>
      <c r="C32" s="15">
        <f t="shared" si="3"/>
        <v>0</v>
      </c>
      <c r="D32" s="91">
        <f t="shared" si="3"/>
        <v>0</v>
      </c>
      <c r="E32" s="91"/>
      <c r="F32" s="92"/>
      <c r="G32" s="93">
        <f t="shared" ref="G32:G43" si="4">H32+J32</f>
        <v>0</v>
      </c>
      <c r="H32" s="91"/>
      <c r="I32" s="91"/>
      <c r="J32" s="90"/>
      <c r="K32" s="97"/>
      <c r="L32" s="91"/>
      <c r="M32" s="91"/>
      <c r="N32" s="92"/>
      <c r="O32" s="93"/>
      <c r="P32" s="91"/>
      <c r="Q32" s="91"/>
      <c r="R32" s="90"/>
      <c r="S32" s="93"/>
      <c r="T32" s="91"/>
      <c r="U32" s="91"/>
      <c r="V32" s="90"/>
    </row>
    <row r="33" spans="1:22" x14ac:dyDescent="0.2">
      <c r="A33" s="88">
        <v>25</v>
      </c>
      <c r="B33" s="22" t="s">
        <v>3</v>
      </c>
      <c r="C33" s="23">
        <f t="shared" si="3"/>
        <v>0</v>
      </c>
      <c r="D33" s="24">
        <f t="shared" si="3"/>
        <v>0</v>
      </c>
      <c r="E33" s="24">
        <f t="shared" si="3"/>
        <v>0</v>
      </c>
      <c r="F33" s="25"/>
      <c r="G33" s="26">
        <f t="shared" si="4"/>
        <v>0</v>
      </c>
      <c r="H33" s="24"/>
      <c r="I33" s="24"/>
      <c r="J33" s="27"/>
      <c r="K33" s="23">
        <f>L33+N33</f>
        <v>0</v>
      </c>
      <c r="L33" s="24"/>
      <c r="M33" s="30"/>
      <c r="N33" s="25"/>
      <c r="O33" s="26"/>
      <c r="P33" s="24"/>
      <c r="Q33" s="24"/>
      <c r="R33" s="27"/>
      <c r="S33" s="26"/>
      <c r="T33" s="24"/>
      <c r="U33" s="24"/>
      <c r="V33" s="27"/>
    </row>
    <row r="34" spans="1:22" x14ac:dyDescent="0.2">
      <c r="A34" s="88">
        <v>26</v>
      </c>
      <c r="B34" s="22" t="s">
        <v>10</v>
      </c>
      <c r="C34" s="23">
        <f t="shared" si="3"/>
        <v>0</v>
      </c>
      <c r="D34" s="24">
        <f t="shared" si="3"/>
        <v>0</v>
      </c>
      <c r="E34" s="24">
        <f t="shared" si="3"/>
        <v>0</v>
      </c>
      <c r="F34" s="25"/>
      <c r="G34" s="26">
        <f t="shared" si="4"/>
        <v>0</v>
      </c>
      <c r="H34" s="24"/>
      <c r="I34" s="24"/>
      <c r="J34" s="27"/>
      <c r="K34" s="23">
        <f t="shared" ref="K34:K43" si="5">L34+N34</f>
        <v>0</v>
      </c>
      <c r="L34" s="24"/>
      <c r="M34" s="24"/>
      <c r="N34" s="28"/>
      <c r="O34" s="26"/>
      <c r="P34" s="24"/>
      <c r="Q34" s="24"/>
      <c r="R34" s="27"/>
      <c r="S34" s="26">
        <f t="shared" ref="S34:S43" si="6">T34+V34</f>
        <v>0</v>
      </c>
      <c r="T34" s="24"/>
      <c r="U34" s="24"/>
      <c r="V34" s="29"/>
    </row>
    <row r="35" spans="1:22" x14ac:dyDescent="0.2">
      <c r="A35" s="88">
        <f t="shared" ref="A35:A43" si="7">+A34+1</f>
        <v>27</v>
      </c>
      <c r="B35" s="22" t="s">
        <v>11</v>
      </c>
      <c r="C35" s="23">
        <f t="shared" si="3"/>
        <v>0</v>
      </c>
      <c r="D35" s="24">
        <f t="shared" si="3"/>
        <v>0</v>
      </c>
      <c r="E35" s="24">
        <f t="shared" si="3"/>
        <v>0</v>
      </c>
      <c r="F35" s="25"/>
      <c r="G35" s="26">
        <f t="shared" si="4"/>
        <v>0</v>
      </c>
      <c r="H35" s="24"/>
      <c r="I35" s="24"/>
      <c r="J35" s="29"/>
      <c r="K35" s="23">
        <f t="shared" si="5"/>
        <v>0</v>
      </c>
      <c r="L35" s="24"/>
      <c r="M35" s="24"/>
      <c r="N35" s="28"/>
      <c r="O35" s="26"/>
      <c r="P35" s="24"/>
      <c r="Q35" s="24"/>
      <c r="R35" s="27"/>
      <c r="S35" s="26">
        <f t="shared" si="6"/>
        <v>0</v>
      </c>
      <c r="T35" s="24"/>
      <c r="U35" s="24"/>
      <c r="V35" s="27"/>
    </row>
    <row r="36" spans="1:22" x14ac:dyDescent="0.2">
      <c r="A36" s="88">
        <f t="shared" si="7"/>
        <v>28</v>
      </c>
      <c r="B36" s="22" t="s">
        <v>12</v>
      </c>
      <c r="C36" s="23">
        <f t="shared" si="3"/>
        <v>0</v>
      </c>
      <c r="D36" s="24">
        <f t="shared" si="3"/>
        <v>0</v>
      </c>
      <c r="E36" s="24">
        <f t="shared" si="3"/>
        <v>0</v>
      </c>
      <c r="F36" s="25"/>
      <c r="G36" s="26">
        <f t="shared" si="4"/>
        <v>0</v>
      </c>
      <c r="H36" s="24"/>
      <c r="I36" s="24"/>
      <c r="J36" s="29"/>
      <c r="K36" s="23">
        <f t="shared" si="5"/>
        <v>0</v>
      </c>
      <c r="L36" s="24"/>
      <c r="M36" s="24"/>
      <c r="N36" s="28"/>
      <c r="O36" s="26"/>
      <c r="P36" s="24"/>
      <c r="Q36" s="24"/>
      <c r="R36" s="27"/>
      <c r="S36" s="26">
        <f t="shared" si="6"/>
        <v>0</v>
      </c>
      <c r="T36" s="24"/>
      <c r="U36" s="24"/>
      <c r="V36" s="29"/>
    </row>
    <row r="37" spans="1:22" x14ac:dyDescent="0.2">
      <c r="A37" s="88">
        <f t="shared" si="7"/>
        <v>29</v>
      </c>
      <c r="B37" s="22" t="s">
        <v>13</v>
      </c>
      <c r="C37" s="23">
        <f t="shared" si="3"/>
        <v>0</v>
      </c>
      <c r="D37" s="24">
        <f t="shared" si="3"/>
        <v>0</v>
      </c>
      <c r="E37" s="24">
        <f t="shared" si="3"/>
        <v>0</v>
      </c>
      <c r="F37" s="25"/>
      <c r="G37" s="26">
        <f t="shared" si="4"/>
        <v>0</v>
      </c>
      <c r="H37" s="24"/>
      <c r="I37" s="24"/>
      <c r="J37" s="29"/>
      <c r="K37" s="23">
        <f t="shared" si="5"/>
        <v>0</v>
      </c>
      <c r="L37" s="24"/>
      <c r="M37" s="24"/>
      <c r="N37" s="28"/>
      <c r="O37" s="26"/>
      <c r="P37" s="24"/>
      <c r="Q37" s="24"/>
      <c r="R37" s="27"/>
      <c r="S37" s="26">
        <f t="shared" si="6"/>
        <v>0</v>
      </c>
      <c r="T37" s="24"/>
      <c r="U37" s="24"/>
      <c r="V37" s="29"/>
    </row>
    <row r="38" spans="1:22" x14ac:dyDescent="0.2">
      <c r="A38" s="88">
        <f t="shared" si="7"/>
        <v>30</v>
      </c>
      <c r="B38" s="22" t="s">
        <v>14</v>
      </c>
      <c r="C38" s="23">
        <f t="shared" si="3"/>
        <v>0</v>
      </c>
      <c r="D38" s="24">
        <f t="shared" si="3"/>
        <v>0</v>
      </c>
      <c r="E38" s="24">
        <f t="shared" si="3"/>
        <v>0</v>
      </c>
      <c r="F38" s="25"/>
      <c r="G38" s="26">
        <f t="shared" si="4"/>
        <v>0</v>
      </c>
      <c r="H38" s="24"/>
      <c r="I38" s="24"/>
      <c r="J38" s="29"/>
      <c r="K38" s="23">
        <f t="shared" si="5"/>
        <v>0</v>
      </c>
      <c r="L38" s="24"/>
      <c r="M38" s="24"/>
      <c r="N38" s="28"/>
      <c r="O38" s="26"/>
      <c r="P38" s="24"/>
      <c r="Q38" s="24"/>
      <c r="R38" s="27"/>
      <c r="S38" s="26">
        <f t="shared" si="6"/>
        <v>0</v>
      </c>
      <c r="T38" s="24"/>
      <c r="U38" s="24"/>
      <c r="V38" s="29"/>
    </row>
    <row r="39" spans="1:22" x14ac:dyDescent="0.2">
      <c r="A39" s="88">
        <f t="shared" si="7"/>
        <v>31</v>
      </c>
      <c r="B39" s="22" t="s">
        <v>15</v>
      </c>
      <c r="C39" s="23">
        <f t="shared" si="3"/>
        <v>0</v>
      </c>
      <c r="D39" s="24">
        <f t="shared" si="3"/>
        <v>0</v>
      </c>
      <c r="E39" s="24">
        <f t="shared" si="3"/>
        <v>0</v>
      </c>
      <c r="F39" s="25"/>
      <c r="G39" s="26">
        <f t="shared" si="4"/>
        <v>0</v>
      </c>
      <c r="H39" s="24"/>
      <c r="I39" s="24"/>
      <c r="J39" s="27"/>
      <c r="K39" s="23">
        <f t="shared" si="5"/>
        <v>0</v>
      </c>
      <c r="L39" s="24"/>
      <c r="M39" s="24"/>
      <c r="N39" s="28"/>
      <c r="O39" s="26"/>
      <c r="P39" s="24"/>
      <c r="Q39" s="24"/>
      <c r="R39" s="27"/>
      <c r="S39" s="26">
        <f t="shared" si="6"/>
        <v>0</v>
      </c>
      <c r="T39" s="24"/>
      <c r="U39" s="24"/>
      <c r="V39" s="29"/>
    </row>
    <row r="40" spans="1:22" x14ac:dyDescent="0.2">
      <c r="A40" s="88">
        <f t="shared" si="7"/>
        <v>32</v>
      </c>
      <c r="B40" s="22" t="s">
        <v>16</v>
      </c>
      <c r="C40" s="23">
        <f t="shared" si="3"/>
        <v>0</v>
      </c>
      <c r="D40" s="24">
        <f t="shared" si="3"/>
        <v>0</v>
      </c>
      <c r="E40" s="24">
        <f t="shared" si="3"/>
        <v>0</v>
      </c>
      <c r="F40" s="25"/>
      <c r="G40" s="26">
        <f t="shared" si="4"/>
        <v>0</v>
      </c>
      <c r="H40" s="24"/>
      <c r="I40" s="24"/>
      <c r="J40" s="29"/>
      <c r="K40" s="23">
        <f t="shared" si="5"/>
        <v>0</v>
      </c>
      <c r="L40" s="24"/>
      <c r="M40" s="24"/>
      <c r="N40" s="28"/>
      <c r="O40" s="26"/>
      <c r="P40" s="24"/>
      <c r="Q40" s="24"/>
      <c r="R40" s="27"/>
      <c r="S40" s="26">
        <f t="shared" si="6"/>
        <v>0</v>
      </c>
      <c r="T40" s="24"/>
      <c r="U40" s="24"/>
      <c r="V40" s="29"/>
    </row>
    <row r="41" spans="1:22" x14ac:dyDescent="0.2">
      <c r="A41" s="88">
        <f t="shared" si="7"/>
        <v>33</v>
      </c>
      <c r="B41" s="22" t="s">
        <v>17</v>
      </c>
      <c r="C41" s="23">
        <f t="shared" si="3"/>
        <v>0</v>
      </c>
      <c r="D41" s="24">
        <f t="shared" si="3"/>
        <v>0</v>
      </c>
      <c r="E41" s="24">
        <f t="shared" si="3"/>
        <v>0</v>
      </c>
      <c r="F41" s="25"/>
      <c r="G41" s="26">
        <f t="shared" si="4"/>
        <v>0</v>
      </c>
      <c r="H41" s="24"/>
      <c r="I41" s="24"/>
      <c r="J41" s="29"/>
      <c r="K41" s="23">
        <f t="shared" si="5"/>
        <v>0</v>
      </c>
      <c r="L41" s="24"/>
      <c r="M41" s="24"/>
      <c r="N41" s="28"/>
      <c r="O41" s="26"/>
      <c r="P41" s="24"/>
      <c r="Q41" s="24"/>
      <c r="R41" s="27"/>
      <c r="S41" s="26">
        <f t="shared" si="6"/>
        <v>0</v>
      </c>
      <c r="T41" s="24"/>
      <c r="U41" s="24"/>
      <c r="V41" s="29"/>
    </row>
    <row r="42" spans="1:22" x14ac:dyDescent="0.2">
      <c r="A42" s="88">
        <f t="shared" si="7"/>
        <v>34</v>
      </c>
      <c r="B42" s="22" t="s">
        <v>29</v>
      </c>
      <c r="C42" s="23">
        <f t="shared" si="3"/>
        <v>0</v>
      </c>
      <c r="D42" s="24">
        <f t="shared" si="3"/>
        <v>0</v>
      </c>
      <c r="E42" s="24">
        <f t="shared" si="3"/>
        <v>0</v>
      </c>
      <c r="F42" s="25"/>
      <c r="G42" s="26">
        <f t="shared" si="4"/>
        <v>0</v>
      </c>
      <c r="H42" s="24"/>
      <c r="I42" s="24"/>
      <c r="J42" s="27"/>
      <c r="K42" s="23">
        <f t="shared" si="5"/>
        <v>0</v>
      </c>
      <c r="L42" s="24"/>
      <c r="M42" s="24"/>
      <c r="N42" s="28"/>
      <c r="O42" s="26"/>
      <c r="P42" s="24"/>
      <c r="Q42" s="24"/>
      <c r="R42" s="27"/>
      <c r="S42" s="26">
        <f t="shared" si="6"/>
        <v>0</v>
      </c>
      <c r="T42" s="24"/>
      <c r="U42" s="24"/>
      <c r="V42" s="29"/>
    </row>
    <row r="43" spans="1:22" ht="13.5" thickBot="1" x14ac:dyDescent="0.25">
      <c r="A43" s="103">
        <f t="shared" si="7"/>
        <v>35</v>
      </c>
      <c r="B43" s="52" t="s">
        <v>18</v>
      </c>
      <c r="C43" s="40">
        <f t="shared" si="3"/>
        <v>0</v>
      </c>
      <c r="D43" s="41">
        <f t="shared" si="3"/>
        <v>0</v>
      </c>
      <c r="E43" s="41">
        <f t="shared" si="3"/>
        <v>0</v>
      </c>
      <c r="F43" s="42"/>
      <c r="G43" s="54">
        <f t="shared" si="4"/>
        <v>0</v>
      </c>
      <c r="H43" s="53"/>
      <c r="I43" s="53"/>
      <c r="J43" s="55"/>
      <c r="K43" s="40">
        <f t="shared" si="5"/>
        <v>0</v>
      </c>
      <c r="L43" s="41"/>
      <c r="M43" s="41"/>
      <c r="N43" s="45"/>
      <c r="O43" s="54"/>
      <c r="P43" s="53"/>
      <c r="Q43" s="53"/>
      <c r="R43" s="56"/>
      <c r="S43" s="54">
        <f t="shared" si="6"/>
        <v>0</v>
      </c>
      <c r="T43" s="53"/>
      <c r="U43" s="53"/>
      <c r="V43" s="55"/>
    </row>
    <row r="44" spans="1:22" ht="30.75" thickBot="1" x14ac:dyDescent="0.3">
      <c r="A44" s="68">
        <v>36</v>
      </c>
      <c r="B44" s="69" t="s">
        <v>100</v>
      </c>
      <c r="C44" s="70">
        <f t="shared" si="3"/>
        <v>12628.068999999998</v>
      </c>
      <c r="D44" s="57">
        <f t="shared" si="3"/>
        <v>12616.249999999998</v>
      </c>
      <c r="E44" s="57">
        <f t="shared" si="3"/>
        <v>8198.4619999999977</v>
      </c>
      <c r="F44" s="62">
        <f>J44+N44+R44+V44</f>
        <v>11.819000000000001</v>
      </c>
      <c r="G44" s="71">
        <f>G45+SUM(G55:G85)+SUM(G86:G98)-G90</f>
        <v>5756.8810000000003</v>
      </c>
      <c r="H44" s="57">
        <f>H45+SUM(H55:H85)+SUM(H86:H98)-H90</f>
        <v>5747.0620000000008</v>
      </c>
      <c r="I44" s="57">
        <f>I45+SUM(I55:I85)+SUM(I86:I98)-I90</f>
        <v>3573.1329999999994</v>
      </c>
      <c r="J44" s="57">
        <f>J45+SUM(J55:J85)+SUM(J86:J98)</f>
        <v>9.8190000000000008</v>
      </c>
      <c r="K44" s="61">
        <f>K45+SUM(K55:K98)</f>
        <v>239.86199999999997</v>
      </c>
      <c r="L44" s="57">
        <f>L45+SUM(L55:L98)</f>
        <v>239.86199999999997</v>
      </c>
      <c r="M44" s="57">
        <f>M45+SUM(M55:M98)</f>
        <v>82.593000000000004</v>
      </c>
      <c r="N44" s="104"/>
      <c r="O44" s="105">
        <f>O45+SUM(O55:O98)</f>
        <v>6048.3999999999978</v>
      </c>
      <c r="P44" s="49">
        <f>P45+SUM(P55:P98)</f>
        <v>6048.3999999999978</v>
      </c>
      <c r="Q44" s="49">
        <f>Q45+SUM(Q55:Q98)</f>
        <v>4518.9329999999982</v>
      </c>
      <c r="R44" s="62"/>
      <c r="S44" s="61">
        <f>S45+SUM(S55:S98)</f>
        <v>582.92600000000004</v>
      </c>
      <c r="T44" s="57">
        <f>SUM(T55:T98)</f>
        <v>580.92600000000004</v>
      </c>
      <c r="U44" s="57">
        <f>SUM(U55:U98)</f>
        <v>23.803000000000004</v>
      </c>
      <c r="V44" s="62">
        <f>SUM(V55:V98)</f>
        <v>2</v>
      </c>
    </row>
    <row r="45" spans="1:22" x14ac:dyDescent="0.2">
      <c r="A45" s="73">
        <f>+A44+1</f>
        <v>37</v>
      </c>
      <c r="B45" s="87" t="s">
        <v>101</v>
      </c>
      <c r="C45" s="82">
        <f t="shared" si="3"/>
        <v>287.67100000000005</v>
      </c>
      <c r="D45" s="80">
        <f t="shared" si="3"/>
        <v>287.67100000000005</v>
      </c>
      <c r="E45" s="80">
        <f t="shared" si="3"/>
        <v>134.84699999999998</v>
      </c>
      <c r="F45" s="106"/>
      <c r="G45" s="107">
        <f>H45+J45</f>
        <v>169.44400000000002</v>
      </c>
      <c r="H45" s="108">
        <f>SUM(H46:H54)</f>
        <v>169.44400000000002</v>
      </c>
      <c r="I45" s="108">
        <f>SUM(I46:I53)</f>
        <v>123.249</v>
      </c>
      <c r="J45" s="109"/>
      <c r="K45" s="82">
        <f>+L45</f>
        <v>103.062</v>
      </c>
      <c r="L45" s="80">
        <f>SUM(L46:L54)</f>
        <v>103.062</v>
      </c>
      <c r="M45" s="80"/>
      <c r="N45" s="110"/>
      <c r="O45" s="107">
        <f>P45+R45</f>
        <v>15.164999999999999</v>
      </c>
      <c r="P45" s="108">
        <f>SUM(P46:P53)</f>
        <v>15.164999999999999</v>
      </c>
      <c r="Q45" s="111">
        <f>SUM(Q46:Q53)</f>
        <v>11.597999999999999</v>
      </c>
      <c r="R45" s="112"/>
      <c r="S45" s="113"/>
      <c r="T45" s="114"/>
      <c r="U45" s="114"/>
      <c r="V45" s="110"/>
    </row>
    <row r="46" spans="1:22" x14ac:dyDescent="0.2">
      <c r="A46" s="88">
        <v>38</v>
      </c>
      <c r="B46" s="37" t="s">
        <v>102</v>
      </c>
      <c r="C46" s="17">
        <f>D46+F46</f>
        <v>9</v>
      </c>
      <c r="D46" s="91">
        <f>G46+K46+O46+S46</f>
        <v>9</v>
      </c>
      <c r="E46" s="91">
        <f>I46+M46+Q46+U46</f>
        <v>6.8979999999999997</v>
      </c>
      <c r="F46" s="92"/>
      <c r="G46" s="93"/>
      <c r="H46" s="91"/>
      <c r="I46" s="91"/>
      <c r="J46" s="95"/>
      <c r="K46" s="93"/>
      <c r="L46" s="91"/>
      <c r="M46" s="91"/>
      <c r="N46" s="33"/>
      <c r="O46" s="17">
        <f>P46+R46</f>
        <v>9</v>
      </c>
      <c r="P46" s="91">
        <v>9</v>
      </c>
      <c r="Q46" s="91">
        <v>6.8979999999999997</v>
      </c>
      <c r="R46" s="95"/>
      <c r="S46" s="97"/>
      <c r="T46" s="91"/>
      <c r="U46" s="91"/>
      <c r="V46" s="115"/>
    </row>
    <row r="47" spans="1:22" x14ac:dyDescent="0.2">
      <c r="A47" s="88">
        <v>39</v>
      </c>
      <c r="B47" s="37" t="s">
        <v>103</v>
      </c>
      <c r="C47" s="17">
        <f t="shared" si="3"/>
        <v>103.062</v>
      </c>
      <c r="D47" s="91">
        <f t="shared" si="3"/>
        <v>103.062</v>
      </c>
      <c r="E47" s="91"/>
      <c r="F47" s="92"/>
      <c r="G47" s="93"/>
      <c r="H47" s="91"/>
      <c r="I47" s="91"/>
      <c r="J47" s="90"/>
      <c r="K47" s="17">
        <f>+L47</f>
        <v>103.062</v>
      </c>
      <c r="L47" s="91">
        <v>103.062</v>
      </c>
      <c r="M47" s="91"/>
      <c r="N47" s="90"/>
      <c r="O47" s="17"/>
      <c r="P47" s="91"/>
      <c r="Q47" s="91"/>
      <c r="R47" s="90"/>
      <c r="S47" s="97"/>
      <c r="T47" s="91"/>
      <c r="U47" s="91"/>
      <c r="V47" s="90"/>
    </row>
    <row r="48" spans="1:22" x14ac:dyDescent="0.2">
      <c r="A48" s="88">
        <v>40</v>
      </c>
      <c r="B48" s="37" t="s">
        <v>104</v>
      </c>
      <c r="C48" s="17">
        <f t="shared" si="3"/>
        <v>0</v>
      </c>
      <c r="D48" s="91">
        <f t="shared" si="3"/>
        <v>0</v>
      </c>
      <c r="E48" s="91"/>
      <c r="F48" s="92"/>
      <c r="G48" s="93">
        <f t="shared" ref="G48:G54" si="8">H48+J48</f>
        <v>0</v>
      </c>
      <c r="H48" s="91"/>
      <c r="I48" s="91"/>
      <c r="J48" s="90"/>
      <c r="K48" s="26"/>
      <c r="L48" s="91"/>
      <c r="M48" s="91"/>
      <c r="N48" s="90"/>
      <c r="O48" s="17"/>
      <c r="P48" s="91"/>
      <c r="Q48" s="91"/>
      <c r="R48" s="90"/>
      <c r="S48" s="97"/>
      <c r="T48" s="91"/>
      <c r="U48" s="91"/>
      <c r="V48" s="90"/>
    </row>
    <row r="49" spans="1:22" x14ac:dyDescent="0.2">
      <c r="A49" s="88">
        <v>41</v>
      </c>
      <c r="B49" s="36" t="s">
        <v>105</v>
      </c>
      <c r="C49" s="17">
        <f t="shared" si="3"/>
        <v>0</v>
      </c>
      <c r="D49" s="91">
        <f t="shared" si="3"/>
        <v>0</v>
      </c>
      <c r="E49" s="91"/>
      <c r="F49" s="92"/>
      <c r="G49" s="93">
        <f t="shared" si="8"/>
        <v>0</v>
      </c>
      <c r="H49" s="91"/>
      <c r="I49" s="91"/>
      <c r="J49" s="90"/>
      <c r="K49" s="93"/>
      <c r="L49" s="91"/>
      <c r="M49" s="91"/>
      <c r="N49" s="90"/>
      <c r="O49" s="17"/>
      <c r="P49" s="91"/>
      <c r="Q49" s="91"/>
      <c r="R49" s="90"/>
      <c r="S49" s="97"/>
      <c r="T49" s="91"/>
      <c r="U49" s="91"/>
      <c r="V49" s="90"/>
    </row>
    <row r="50" spans="1:22" x14ac:dyDescent="0.2">
      <c r="A50" s="88">
        <f>+A49+1</f>
        <v>42</v>
      </c>
      <c r="B50" s="116" t="s">
        <v>106</v>
      </c>
      <c r="C50" s="17">
        <f t="shared" si="3"/>
        <v>0</v>
      </c>
      <c r="D50" s="91">
        <f t="shared" si="3"/>
        <v>0</v>
      </c>
      <c r="E50" s="91"/>
      <c r="F50" s="92"/>
      <c r="G50" s="93">
        <f t="shared" si="8"/>
        <v>0</v>
      </c>
      <c r="H50" s="91"/>
      <c r="I50" s="91"/>
      <c r="J50" s="90"/>
      <c r="K50" s="93"/>
      <c r="L50" s="91"/>
      <c r="M50" s="91"/>
      <c r="N50" s="90"/>
      <c r="O50" s="26"/>
      <c r="P50" s="91"/>
      <c r="Q50" s="91"/>
      <c r="R50" s="90"/>
      <c r="S50" s="97"/>
      <c r="T50" s="91"/>
      <c r="U50" s="91"/>
      <c r="V50" s="90"/>
    </row>
    <row r="51" spans="1:22" x14ac:dyDescent="0.2">
      <c r="A51" s="88">
        <v>43</v>
      </c>
      <c r="B51" s="37" t="s">
        <v>107</v>
      </c>
      <c r="C51" s="17">
        <f t="shared" si="3"/>
        <v>0</v>
      </c>
      <c r="D51" s="91">
        <f t="shared" si="3"/>
        <v>0</v>
      </c>
      <c r="E51" s="91"/>
      <c r="F51" s="92"/>
      <c r="G51" s="93">
        <f t="shared" si="8"/>
        <v>0</v>
      </c>
      <c r="H51" s="91"/>
      <c r="I51" s="91"/>
      <c r="J51" s="90"/>
      <c r="K51" s="93"/>
      <c r="L51" s="91"/>
      <c r="M51" s="91"/>
      <c r="N51" s="90"/>
      <c r="O51" s="26"/>
      <c r="P51" s="91"/>
      <c r="Q51" s="91"/>
      <c r="R51" s="90"/>
      <c r="S51" s="97"/>
      <c r="T51" s="91"/>
      <c r="U51" s="91"/>
      <c r="V51" s="90"/>
    </row>
    <row r="52" spans="1:22" x14ac:dyDescent="0.2">
      <c r="A52" s="88">
        <v>44</v>
      </c>
      <c r="B52" s="37" t="s">
        <v>108</v>
      </c>
      <c r="C52" s="17">
        <f t="shared" si="3"/>
        <v>155.13</v>
      </c>
      <c r="D52" s="91">
        <f t="shared" si="3"/>
        <v>155.13</v>
      </c>
      <c r="E52" s="20">
        <f>I52+M52+Q52+U52</f>
        <v>114.852</v>
      </c>
      <c r="F52" s="25"/>
      <c r="G52" s="93">
        <f t="shared" si="8"/>
        <v>148.965</v>
      </c>
      <c r="H52" s="91">
        <v>148.965</v>
      </c>
      <c r="I52" s="91">
        <v>110.152</v>
      </c>
      <c r="J52" s="90"/>
      <c r="K52" s="93"/>
      <c r="L52" s="91"/>
      <c r="M52" s="91"/>
      <c r="N52" s="90"/>
      <c r="O52" s="17">
        <f>P52+R52</f>
        <v>6.165</v>
      </c>
      <c r="P52" s="91">
        <v>6.165</v>
      </c>
      <c r="Q52" s="91">
        <v>4.7</v>
      </c>
      <c r="R52" s="90"/>
      <c r="S52" s="97"/>
      <c r="T52" s="91"/>
      <c r="U52" s="91"/>
      <c r="V52" s="90"/>
    </row>
    <row r="53" spans="1:22" x14ac:dyDescent="0.2">
      <c r="A53" s="88">
        <v>45</v>
      </c>
      <c r="B53" s="37" t="s">
        <v>109</v>
      </c>
      <c r="C53" s="17">
        <f t="shared" si="3"/>
        <v>20.478999999999999</v>
      </c>
      <c r="D53" s="91">
        <f t="shared" si="3"/>
        <v>20.478999999999999</v>
      </c>
      <c r="E53" s="20">
        <f>I53+M53+Q53+U53</f>
        <v>13.097</v>
      </c>
      <c r="F53" s="25"/>
      <c r="G53" s="93">
        <f t="shared" si="8"/>
        <v>20.478999999999999</v>
      </c>
      <c r="H53" s="91">
        <v>20.478999999999999</v>
      </c>
      <c r="I53" s="91">
        <v>13.097</v>
      </c>
      <c r="J53" s="90"/>
      <c r="K53" s="93"/>
      <c r="L53" s="91"/>
      <c r="M53" s="91"/>
      <c r="N53" s="90"/>
      <c r="O53" s="26"/>
      <c r="P53" s="91"/>
      <c r="Q53" s="91"/>
      <c r="R53" s="90"/>
      <c r="S53" s="97"/>
      <c r="T53" s="91"/>
      <c r="U53" s="91"/>
      <c r="V53" s="90"/>
    </row>
    <row r="54" spans="1:22" ht="25.5" x14ac:dyDescent="0.2">
      <c r="A54" s="88">
        <v>46</v>
      </c>
      <c r="B54" s="101" t="s">
        <v>110</v>
      </c>
      <c r="C54" s="17">
        <f t="shared" si="3"/>
        <v>0</v>
      </c>
      <c r="D54" s="91">
        <f t="shared" si="3"/>
        <v>0</v>
      </c>
      <c r="E54" s="24"/>
      <c r="F54" s="25"/>
      <c r="G54" s="93">
        <f t="shared" si="8"/>
        <v>0</v>
      </c>
      <c r="H54" s="91"/>
      <c r="I54" s="91"/>
      <c r="J54" s="90"/>
      <c r="K54" s="93"/>
      <c r="L54" s="91"/>
      <c r="M54" s="91"/>
      <c r="N54" s="90"/>
      <c r="O54" s="26"/>
      <c r="P54" s="91"/>
      <c r="Q54" s="91"/>
      <c r="R54" s="90"/>
      <c r="S54" s="97"/>
      <c r="T54" s="91"/>
      <c r="U54" s="91"/>
      <c r="V54" s="90"/>
    </row>
    <row r="55" spans="1:22" x14ac:dyDescent="0.2">
      <c r="A55" s="88">
        <v>47</v>
      </c>
      <c r="B55" s="22" t="s">
        <v>30</v>
      </c>
      <c r="C55" s="26">
        <f t="shared" ref="C55:E60" si="9">+G55+K55+O55+S55</f>
        <v>365.226</v>
      </c>
      <c r="D55" s="24">
        <f t="shared" si="9"/>
        <v>365.226</v>
      </c>
      <c r="E55" s="24">
        <f t="shared" si="9"/>
        <v>238.83999999999997</v>
      </c>
      <c r="F55" s="25"/>
      <c r="G55" s="26">
        <f t="shared" ref="G55:G60" si="10">+H55</f>
        <v>234.202</v>
      </c>
      <c r="H55" s="24">
        <v>234.202</v>
      </c>
      <c r="I55" s="30">
        <v>159.52799999999999</v>
      </c>
      <c r="J55" s="90"/>
      <c r="K55" s="93"/>
      <c r="L55" s="91"/>
      <c r="M55" s="91"/>
      <c r="N55" s="90"/>
      <c r="O55" s="26">
        <f t="shared" ref="O55:O89" si="11">+P55</f>
        <v>107.324</v>
      </c>
      <c r="P55" s="24">
        <v>107.324</v>
      </c>
      <c r="Q55" s="24">
        <v>79.311999999999998</v>
      </c>
      <c r="R55" s="27"/>
      <c r="S55" s="23">
        <f t="shared" ref="S55:S80" si="12">+T55</f>
        <v>23.7</v>
      </c>
      <c r="T55" s="24">
        <v>23.7</v>
      </c>
      <c r="U55" s="24"/>
      <c r="V55" s="27"/>
    </row>
    <row r="56" spans="1:22" x14ac:dyDescent="0.2">
      <c r="A56" s="88">
        <f t="shared" ref="A56:A62" si="13">+A55+1</f>
        <v>48</v>
      </c>
      <c r="B56" s="22" t="s">
        <v>31</v>
      </c>
      <c r="C56" s="26">
        <f t="shared" si="9"/>
        <v>615.23500000000013</v>
      </c>
      <c r="D56" s="24">
        <f t="shared" si="9"/>
        <v>615.23500000000013</v>
      </c>
      <c r="E56" s="24">
        <f t="shared" si="9"/>
        <v>395.31299999999999</v>
      </c>
      <c r="F56" s="25"/>
      <c r="G56" s="26">
        <f t="shared" si="10"/>
        <v>410.77100000000002</v>
      </c>
      <c r="H56" s="24">
        <v>410.77100000000002</v>
      </c>
      <c r="I56" s="30">
        <v>281.18</v>
      </c>
      <c r="J56" s="90"/>
      <c r="K56" s="93"/>
      <c r="L56" s="91"/>
      <c r="M56" s="91"/>
      <c r="N56" s="90"/>
      <c r="O56" s="26">
        <f t="shared" si="11"/>
        <v>154.524</v>
      </c>
      <c r="P56" s="24">
        <v>154.524</v>
      </c>
      <c r="Q56" s="24">
        <v>114.133</v>
      </c>
      <c r="R56" s="27"/>
      <c r="S56" s="23">
        <f t="shared" si="12"/>
        <v>49.94</v>
      </c>
      <c r="T56" s="24">
        <v>49.94</v>
      </c>
      <c r="U56" s="24"/>
      <c r="V56" s="27"/>
    </row>
    <row r="57" spans="1:22" x14ac:dyDescent="0.2">
      <c r="A57" s="88">
        <f t="shared" si="13"/>
        <v>49</v>
      </c>
      <c r="B57" s="22" t="s">
        <v>19</v>
      </c>
      <c r="C57" s="26">
        <f t="shared" si="9"/>
        <v>250.35600000000002</v>
      </c>
      <c r="D57" s="24">
        <f t="shared" si="9"/>
        <v>250.35600000000002</v>
      </c>
      <c r="E57" s="24">
        <f t="shared" si="9"/>
        <v>149.86500000000001</v>
      </c>
      <c r="F57" s="25"/>
      <c r="G57" s="26">
        <f t="shared" si="10"/>
        <v>161.22800000000001</v>
      </c>
      <c r="H57" s="24">
        <v>161.22800000000001</v>
      </c>
      <c r="I57" s="30">
        <v>92.748000000000005</v>
      </c>
      <c r="J57" s="90"/>
      <c r="K57" s="93"/>
      <c r="L57" s="91"/>
      <c r="M57" s="91"/>
      <c r="N57" s="90"/>
      <c r="O57" s="26">
        <f t="shared" si="11"/>
        <v>77.254000000000005</v>
      </c>
      <c r="P57" s="24">
        <v>77.254000000000005</v>
      </c>
      <c r="Q57" s="24">
        <v>57.116999999999997</v>
      </c>
      <c r="R57" s="27"/>
      <c r="S57" s="23">
        <f t="shared" si="12"/>
        <v>11.874000000000001</v>
      </c>
      <c r="T57" s="24">
        <v>11.874000000000001</v>
      </c>
      <c r="U57" s="24"/>
      <c r="V57" s="27"/>
    </row>
    <row r="58" spans="1:22" x14ac:dyDescent="0.2">
      <c r="A58" s="88">
        <f t="shared" si="13"/>
        <v>50</v>
      </c>
      <c r="B58" s="22" t="s">
        <v>63</v>
      </c>
      <c r="C58" s="26">
        <f t="shared" si="9"/>
        <v>507.96699999999998</v>
      </c>
      <c r="D58" s="24">
        <f t="shared" si="9"/>
        <v>507.96699999999998</v>
      </c>
      <c r="E58" s="24">
        <f t="shared" si="9"/>
        <v>311.05700000000002</v>
      </c>
      <c r="F58" s="25"/>
      <c r="G58" s="26">
        <f t="shared" si="10"/>
        <v>251.68199999999999</v>
      </c>
      <c r="H58" s="24">
        <v>251.68199999999999</v>
      </c>
      <c r="I58" s="24">
        <v>160.03700000000001</v>
      </c>
      <c r="J58" s="90"/>
      <c r="K58" s="93"/>
      <c r="L58" s="91"/>
      <c r="M58" s="91"/>
      <c r="N58" s="90"/>
      <c r="O58" s="26">
        <f t="shared" si="11"/>
        <v>204.285</v>
      </c>
      <c r="P58" s="24">
        <v>204.285</v>
      </c>
      <c r="Q58" s="24">
        <v>151.02000000000001</v>
      </c>
      <c r="R58" s="27"/>
      <c r="S58" s="23">
        <f t="shared" si="12"/>
        <v>52</v>
      </c>
      <c r="T58" s="24">
        <v>52</v>
      </c>
      <c r="U58" s="24"/>
      <c r="V58" s="27"/>
    </row>
    <row r="59" spans="1:22" x14ac:dyDescent="0.2">
      <c r="A59" s="88">
        <f t="shared" si="13"/>
        <v>51</v>
      </c>
      <c r="B59" s="22" t="s">
        <v>64</v>
      </c>
      <c r="C59" s="26">
        <f t="shared" si="9"/>
        <v>187.17400000000001</v>
      </c>
      <c r="D59" s="24">
        <f t="shared" si="9"/>
        <v>187.17400000000001</v>
      </c>
      <c r="E59" s="24">
        <f t="shared" si="9"/>
        <v>118.002</v>
      </c>
      <c r="F59" s="25"/>
      <c r="G59" s="26">
        <f t="shared" si="10"/>
        <v>125.989</v>
      </c>
      <c r="H59" s="24">
        <v>125.989</v>
      </c>
      <c r="I59" s="24">
        <v>80.013999999999996</v>
      </c>
      <c r="J59" s="90"/>
      <c r="K59" s="93"/>
      <c r="L59" s="91"/>
      <c r="M59" s="91"/>
      <c r="N59" s="90"/>
      <c r="O59" s="26">
        <f t="shared" si="11"/>
        <v>51.384999999999998</v>
      </c>
      <c r="P59" s="24">
        <v>51.384999999999998</v>
      </c>
      <c r="Q59" s="24">
        <v>37.988</v>
      </c>
      <c r="R59" s="27"/>
      <c r="S59" s="23">
        <f t="shared" si="12"/>
        <v>9.8000000000000007</v>
      </c>
      <c r="T59" s="24">
        <v>9.8000000000000007</v>
      </c>
      <c r="U59" s="24"/>
      <c r="V59" s="27"/>
    </row>
    <row r="60" spans="1:22" x14ac:dyDescent="0.2">
      <c r="A60" s="88">
        <f t="shared" si="13"/>
        <v>52</v>
      </c>
      <c r="B60" s="22" t="s">
        <v>65</v>
      </c>
      <c r="C60" s="26">
        <f t="shared" si="9"/>
        <v>217.50700000000001</v>
      </c>
      <c r="D60" s="24">
        <f t="shared" si="9"/>
        <v>217.50700000000001</v>
      </c>
      <c r="E60" s="24">
        <f t="shared" si="9"/>
        <v>153.99099999999999</v>
      </c>
      <c r="F60" s="25"/>
      <c r="G60" s="26">
        <f t="shared" si="10"/>
        <v>105.001</v>
      </c>
      <c r="H60" s="24">
        <v>105.001</v>
      </c>
      <c r="I60" s="24">
        <v>76.888999999999996</v>
      </c>
      <c r="J60" s="90"/>
      <c r="K60" s="93"/>
      <c r="L60" s="91"/>
      <c r="M60" s="91"/>
      <c r="N60" s="90"/>
      <c r="O60" s="26">
        <f t="shared" si="11"/>
        <v>103.206</v>
      </c>
      <c r="P60" s="24">
        <v>103.206</v>
      </c>
      <c r="Q60" s="24">
        <v>77.102000000000004</v>
      </c>
      <c r="R60" s="27"/>
      <c r="S60" s="23">
        <f t="shared" si="12"/>
        <v>9.3000000000000007</v>
      </c>
      <c r="T60" s="24">
        <v>9.3000000000000007</v>
      </c>
      <c r="U60" s="24"/>
      <c r="V60" s="27"/>
    </row>
    <row r="61" spans="1:22" x14ac:dyDescent="0.2">
      <c r="A61" s="88">
        <f t="shared" si="13"/>
        <v>53</v>
      </c>
      <c r="B61" s="51" t="s">
        <v>66</v>
      </c>
      <c r="C61" s="26">
        <f t="shared" ref="C61:E62" si="14">G61+K61+O61+S61</f>
        <v>99.957999999999998</v>
      </c>
      <c r="D61" s="24">
        <f t="shared" si="14"/>
        <v>99.957999999999998</v>
      </c>
      <c r="E61" s="24">
        <f t="shared" si="14"/>
        <v>73.231000000000009</v>
      </c>
      <c r="F61" s="25"/>
      <c r="G61" s="26">
        <f>H61+J61</f>
        <v>12.282999999999999</v>
      </c>
      <c r="H61" s="24">
        <v>12.282999999999999</v>
      </c>
      <c r="I61" s="24">
        <v>8.3070000000000004</v>
      </c>
      <c r="J61" s="90"/>
      <c r="K61" s="93"/>
      <c r="L61" s="91"/>
      <c r="M61" s="91"/>
      <c r="N61" s="90"/>
      <c r="O61" s="26">
        <f t="shared" si="11"/>
        <v>87.674999999999997</v>
      </c>
      <c r="P61" s="24">
        <v>87.674999999999997</v>
      </c>
      <c r="Q61" s="24">
        <v>64.924000000000007</v>
      </c>
      <c r="R61" s="27"/>
      <c r="S61" s="23"/>
      <c r="T61" s="24"/>
      <c r="U61" s="24"/>
      <c r="V61" s="27"/>
    </row>
    <row r="62" spans="1:22" x14ac:dyDescent="0.2">
      <c r="A62" s="88">
        <f t="shared" si="13"/>
        <v>54</v>
      </c>
      <c r="B62" s="50" t="s">
        <v>111</v>
      </c>
      <c r="C62" s="26">
        <f t="shared" si="14"/>
        <v>77.878</v>
      </c>
      <c r="D62" s="24">
        <f t="shared" si="14"/>
        <v>77.878</v>
      </c>
      <c r="E62" s="24">
        <f t="shared" si="14"/>
        <v>56.347000000000001</v>
      </c>
      <c r="F62" s="25"/>
      <c r="G62" s="26">
        <f>H62+J62</f>
        <v>38.540999999999997</v>
      </c>
      <c r="H62" s="24">
        <v>38.540999999999997</v>
      </c>
      <c r="I62" s="24">
        <v>26.817</v>
      </c>
      <c r="J62" s="27"/>
      <c r="K62" s="26"/>
      <c r="L62" s="24"/>
      <c r="M62" s="24"/>
      <c r="N62" s="27"/>
      <c r="O62" s="26">
        <f t="shared" si="11"/>
        <v>39.337000000000003</v>
      </c>
      <c r="P62" s="24">
        <v>39.337000000000003</v>
      </c>
      <c r="Q62" s="24">
        <v>29.53</v>
      </c>
      <c r="R62" s="27"/>
      <c r="S62" s="23"/>
      <c r="T62" s="24"/>
      <c r="U62" s="24"/>
      <c r="V62" s="27"/>
    </row>
    <row r="63" spans="1:22" x14ac:dyDescent="0.2">
      <c r="A63" s="88">
        <v>55</v>
      </c>
      <c r="B63" s="22" t="s">
        <v>38</v>
      </c>
      <c r="C63" s="26">
        <f t="shared" ref="C63:F73" si="15">+G63+K63+O63+S63</f>
        <v>624.67700000000002</v>
      </c>
      <c r="D63" s="24">
        <f t="shared" si="15"/>
        <v>624.67700000000002</v>
      </c>
      <c r="E63" s="24">
        <f t="shared" si="15"/>
        <v>400.18200000000002</v>
      </c>
      <c r="F63" s="25"/>
      <c r="G63" s="26">
        <f>+H63+J63</f>
        <v>389.04599999999999</v>
      </c>
      <c r="H63" s="24">
        <v>389.04599999999999</v>
      </c>
      <c r="I63" s="24">
        <v>262.05900000000003</v>
      </c>
      <c r="J63" s="27"/>
      <c r="K63" s="93"/>
      <c r="L63" s="91"/>
      <c r="M63" s="91"/>
      <c r="N63" s="90"/>
      <c r="O63" s="26">
        <f t="shared" si="11"/>
        <v>186.53100000000001</v>
      </c>
      <c r="P63" s="24">
        <v>186.53100000000001</v>
      </c>
      <c r="Q63" s="24">
        <v>138.12299999999999</v>
      </c>
      <c r="R63" s="27"/>
      <c r="S63" s="23">
        <f t="shared" si="12"/>
        <v>49.1</v>
      </c>
      <c r="T63" s="24">
        <v>49.1</v>
      </c>
      <c r="U63" s="24"/>
      <c r="V63" s="27"/>
    </row>
    <row r="64" spans="1:22" x14ac:dyDescent="0.2">
      <c r="A64" s="88">
        <f>+A63+1</f>
        <v>56</v>
      </c>
      <c r="B64" s="22" t="s">
        <v>20</v>
      </c>
      <c r="C64" s="26">
        <f t="shared" si="15"/>
        <v>603.21199999999999</v>
      </c>
      <c r="D64" s="24">
        <f t="shared" si="15"/>
        <v>603.21199999999999</v>
      </c>
      <c r="E64" s="24">
        <f t="shared" si="15"/>
        <v>415.82900000000001</v>
      </c>
      <c r="F64" s="25"/>
      <c r="G64" s="26">
        <f t="shared" ref="G64:G71" si="16">+H64</f>
        <v>157.303</v>
      </c>
      <c r="H64" s="24">
        <v>157.303</v>
      </c>
      <c r="I64" s="24">
        <v>96.394000000000005</v>
      </c>
      <c r="J64" s="27"/>
      <c r="K64" s="26"/>
      <c r="L64" s="24"/>
      <c r="M64" s="24"/>
      <c r="N64" s="27"/>
      <c r="O64" s="26">
        <f t="shared" si="11"/>
        <v>429.40899999999999</v>
      </c>
      <c r="P64" s="24">
        <v>429.40899999999999</v>
      </c>
      <c r="Q64" s="24">
        <v>319.435</v>
      </c>
      <c r="R64" s="27"/>
      <c r="S64" s="23">
        <f>+T64+V64</f>
        <v>16.5</v>
      </c>
      <c r="T64" s="24">
        <v>16.5</v>
      </c>
      <c r="U64" s="24"/>
      <c r="V64" s="27"/>
    </row>
    <row r="65" spans="1:22" x14ac:dyDescent="0.2">
      <c r="A65" s="88">
        <f>+A64+1</f>
        <v>57</v>
      </c>
      <c r="B65" s="22" t="s">
        <v>67</v>
      </c>
      <c r="C65" s="26">
        <f t="shared" si="15"/>
        <v>111.27</v>
      </c>
      <c r="D65" s="24">
        <f t="shared" si="15"/>
        <v>111.27</v>
      </c>
      <c r="E65" s="24">
        <f t="shared" si="15"/>
        <v>76.388999999999996</v>
      </c>
      <c r="F65" s="25"/>
      <c r="G65" s="26">
        <f t="shared" si="16"/>
        <v>44.99</v>
      </c>
      <c r="H65" s="24">
        <v>44.99</v>
      </c>
      <c r="I65" s="24">
        <v>32.421999999999997</v>
      </c>
      <c r="J65" s="90"/>
      <c r="K65" s="26"/>
      <c r="L65" s="91"/>
      <c r="M65" s="91"/>
      <c r="N65" s="90"/>
      <c r="O65" s="26">
        <f t="shared" si="11"/>
        <v>58.98</v>
      </c>
      <c r="P65" s="24">
        <v>58.98</v>
      </c>
      <c r="Q65" s="24">
        <v>43.966999999999999</v>
      </c>
      <c r="R65" s="27"/>
      <c r="S65" s="23">
        <f t="shared" si="12"/>
        <v>7.3</v>
      </c>
      <c r="T65" s="24">
        <v>7.3</v>
      </c>
      <c r="U65" s="24"/>
      <c r="V65" s="27"/>
    </row>
    <row r="66" spans="1:22" x14ac:dyDescent="0.2">
      <c r="A66" s="88">
        <v>58</v>
      </c>
      <c r="B66" s="22" t="s">
        <v>32</v>
      </c>
      <c r="C66" s="26">
        <f t="shared" si="15"/>
        <v>269.07600000000002</v>
      </c>
      <c r="D66" s="24">
        <f t="shared" si="15"/>
        <v>269.07600000000002</v>
      </c>
      <c r="E66" s="24">
        <f t="shared" si="15"/>
        <v>176.86699999999999</v>
      </c>
      <c r="F66" s="25"/>
      <c r="G66" s="26">
        <f t="shared" si="16"/>
        <v>150.792</v>
      </c>
      <c r="H66" s="24">
        <v>150.792</v>
      </c>
      <c r="I66" s="24">
        <v>95.168999999999997</v>
      </c>
      <c r="J66" s="90"/>
      <c r="K66" s="93"/>
      <c r="L66" s="91"/>
      <c r="M66" s="91"/>
      <c r="N66" s="90"/>
      <c r="O66" s="26">
        <f t="shared" si="11"/>
        <v>108.28400000000001</v>
      </c>
      <c r="P66" s="24">
        <v>108.28400000000001</v>
      </c>
      <c r="Q66" s="24">
        <v>81.697999999999993</v>
      </c>
      <c r="R66" s="27"/>
      <c r="S66" s="23">
        <f t="shared" si="12"/>
        <v>10</v>
      </c>
      <c r="T66" s="24">
        <v>10</v>
      </c>
      <c r="U66" s="24"/>
      <c r="V66" s="27"/>
    </row>
    <row r="67" spans="1:22" x14ac:dyDescent="0.2">
      <c r="A67" s="88">
        <f>+A66+1</f>
        <v>59</v>
      </c>
      <c r="B67" s="22" t="s">
        <v>39</v>
      </c>
      <c r="C67" s="26">
        <f t="shared" si="15"/>
        <v>225.73699999999999</v>
      </c>
      <c r="D67" s="24">
        <f t="shared" si="15"/>
        <v>222.73699999999999</v>
      </c>
      <c r="E67" s="24">
        <f t="shared" si="15"/>
        <v>164.20500000000001</v>
      </c>
      <c r="F67" s="25">
        <f t="shared" si="15"/>
        <v>3</v>
      </c>
      <c r="G67" s="26">
        <f>+H67+J67</f>
        <v>32.887</v>
      </c>
      <c r="H67" s="24">
        <v>29.887</v>
      </c>
      <c r="I67" s="24">
        <v>21.202999999999999</v>
      </c>
      <c r="J67" s="27">
        <v>3</v>
      </c>
      <c r="K67" s="93"/>
      <c r="L67" s="91"/>
      <c r="M67" s="91"/>
      <c r="N67" s="90"/>
      <c r="O67" s="26">
        <f t="shared" si="11"/>
        <v>188.85</v>
      </c>
      <c r="P67" s="24">
        <v>188.85</v>
      </c>
      <c r="Q67" s="24">
        <v>141.00200000000001</v>
      </c>
      <c r="R67" s="27"/>
      <c r="S67" s="23">
        <f t="shared" si="12"/>
        <v>4</v>
      </c>
      <c r="T67" s="24">
        <v>4</v>
      </c>
      <c r="U67" s="24">
        <v>2</v>
      </c>
      <c r="V67" s="27"/>
    </row>
    <row r="68" spans="1:22" x14ac:dyDescent="0.2">
      <c r="A68" s="88">
        <v>60</v>
      </c>
      <c r="B68" s="22" t="s">
        <v>68</v>
      </c>
      <c r="C68" s="26">
        <f t="shared" si="15"/>
        <v>10.870999999999999</v>
      </c>
      <c r="D68" s="24">
        <f t="shared" si="15"/>
        <v>10.870999999999999</v>
      </c>
      <c r="E68" s="24">
        <f t="shared" si="15"/>
        <v>7.4240000000000004</v>
      </c>
      <c r="F68" s="25"/>
      <c r="G68" s="26"/>
      <c r="H68" s="24"/>
      <c r="I68" s="24"/>
      <c r="J68" s="90"/>
      <c r="K68" s="26">
        <f>+L68</f>
        <v>0.7</v>
      </c>
      <c r="L68" s="24">
        <v>0.7</v>
      </c>
      <c r="M68" s="91"/>
      <c r="N68" s="90"/>
      <c r="O68" s="26">
        <f t="shared" si="11"/>
        <v>10.170999999999999</v>
      </c>
      <c r="P68" s="24">
        <v>10.170999999999999</v>
      </c>
      <c r="Q68" s="24">
        <v>7.4240000000000004</v>
      </c>
      <c r="R68" s="27"/>
      <c r="S68" s="23"/>
      <c r="T68" s="24"/>
      <c r="U68" s="24"/>
      <c r="V68" s="27"/>
    </row>
    <row r="69" spans="1:22" x14ac:dyDescent="0.2">
      <c r="A69" s="88">
        <v>61</v>
      </c>
      <c r="B69" s="22" t="s">
        <v>69</v>
      </c>
      <c r="C69" s="26">
        <f t="shared" si="15"/>
        <v>330.24099999999999</v>
      </c>
      <c r="D69" s="24">
        <f t="shared" si="15"/>
        <v>330.24099999999999</v>
      </c>
      <c r="E69" s="24">
        <f t="shared" si="15"/>
        <v>215.035</v>
      </c>
      <c r="F69" s="25"/>
      <c r="G69" s="26">
        <f t="shared" si="16"/>
        <v>179.85300000000001</v>
      </c>
      <c r="H69" s="24">
        <v>179.85300000000001</v>
      </c>
      <c r="I69" s="24">
        <v>112.714</v>
      </c>
      <c r="J69" s="90"/>
      <c r="K69" s="93"/>
      <c r="L69" s="91"/>
      <c r="M69" s="91"/>
      <c r="N69" s="90"/>
      <c r="O69" s="26">
        <f t="shared" si="11"/>
        <v>135.88800000000001</v>
      </c>
      <c r="P69" s="24">
        <v>135.88800000000001</v>
      </c>
      <c r="Q69" s="24">
        <v>102.321</v>
      </c>
      <c r="R69" s="27"/>
      <c r="S69" s="23">
        <f t="shared" si="12"/>
        <v>14.5</v>
      </c>
      <c r="T69" s="24">
        <v>14.5</v>
      </c>
      <c r="U69" s="24"/>
      <c r="V69" s="27"/>
    </row>
    <row r="70" spans="1:22" x14ac:dyDescent="0.2">
      <c r="A70" s="88">
        <v>62</v>
      </c>
      <c r="B70" s="22" t="s">
        <v>21</v>
      </c>
      <c r="C70" s="26">
        <f t="shared" si="15"/>
        <v>1724.7089999999998</v>
      </c>
      <c r="D70" s="24">
        <f t="shared" si="15"/>
        <v>1723.7089999999998</v>
      </c>
      <c r="E70" s="24">
        <f t="shared" si="15"/>
        <v>1117.961</v>
      </c>
      <c r="F70" s="25">
        <f t="shared" si="15"/>
        <v>1</v>
      </c>
      <c r="G70" s="26">
        <f t="shared" si="16"/>
        <v>657.93399999999997</v>
      </c>
      <c r="H70" s="24">
        <v>657.93399999999997</v>
      </c>
      <c r="I70" s="24">
        <v>375.584</v>
      </c>
      <c r="J70" s="90"/>
      <c r="K70" s="93"/>
      <c r="L70" s="91"/>
      <c r="M70" s="91"/>
      <c r="N70" s="90"/>
      <c r="O70" s="26">
        <f>P70+R70</f>
        <v>991.77499999999998</v>
      </c>
      <c r="P70" s="24">
        <v>991.77499999999998</v>
      </c>
      <c r="Q70" s="24">
        <v>742.37699999999995</v>
      </c>
      <c r="R70" s="27"/>
      <c r="S70" s="23">
        <f>+T70+V70</f>
        <v>75</v>
      </c>
      <c r="T70" s="24">
        <v>74</v>
      </c>
      <c r="U70" s="24"/>
      <c r="V70" s="27">
        <v>1</v>
      </c>
    </row>
    <row r="71" spans="1:22" x14ac:dyDescent="0.2">
      <c r="A71" s="88">
        <v>63</v>
      </c>
      <c r="B71" s="22" t="s">
        <v>112</v>
      </c>
      <c r="C71" s="26">
        <f t="shared" si="15"/>
        <v>100.68600000000001</v>
      </c>
      <c r="D71" s="24">
        <f t="shared" si="15"/>
        <v>99.686000000000007</v>
      </c>
      <c r="E71" s="24">
        <f t="shared" si="15"/>
        <v>55.722000000000001</v>
      </c>
      <c r="F71" s="25">
        <f t="shared" si="15"/>
        <v>1</v>
      </c>
      <c r="G71" s="26">
        <f t="shared" si="16"/>
        <v>90.686000000000007</v>
      </c>
      <c r="H71" s="24">
        <v>90.686000000000007</v>
      </c>
      <c r="I71" s="24">
        <v>55.722000000000001</v>
      </c>
      <c r="J71" s="27"/>
      <c r="K71" s="26"/>
      <c r="L71" s="24"/>
      <c r="M71" s="24"/>
      <c r="N71" s="27"/>
      <c r="O71" s="26"/>
      <c r="P71" s="24"/>
      <c r="Q71" s="24"/>
      <c r="R71" s="27"/>
      <c r="S71" s="23">
        <f>+T71+V71</f>
        <v>10</v>
      </c>
      <c r="T71" s="24">
        <v>9</v>
      </c>
      <c r="U71" s="24"/>
      <c r="V71" s="27">
        <v>1</v>
      </c>
    </row>
    <row r="72" spans="1:22" x14ac:dyDescent="0.2">
      <c r="A72" s="88">
        <v>64</v>
      </c>
      <c r="B72" s="22" t="s">
        <v>70</v>
      </c>
      <c r="C72" s="26">
        <f t="shared" si="15"/>
        <v>1181.079</v>
      </c>
      <c r="D72" s="24">
        <f t="shared" si="15"/>
        <v>1175.3890000000001</v>
      </c>
      <c r="E72" s="24">
        <f t="shared" si="15"/>
        <v>807.976</v>
      </c>
      <c r="F72" s="24">
        <f t="shared" si="15"/>
        <v>5.69</v>
      </c>
      <c r="G72" s="26">
        <f>+H72+J72</f>
        <v>302.45499999999998</v>
      </c>
      <c r="H72" s="24">
        <v>296.76499999999999</v>
      </c>
      <c r="I72" s="24">
        <v>183.374</v>
      </c>
      <c r="J72" s="27">
        <v>5.69</v>
      </c>
      <c r="K72" s="93"/>
      <c r="L72" s="91"/>
      <c r="M72" s="91"/>
      <c r="N72" s="90"/>
      <c r="O72" s="26">
        <f>P72+R72</f>
        <v>839.62400000000002</v>
      </c>
      <c r="P72" s="24">
        <v>839.62400000000002</v>
      </c>
      <c r="Q72" s="24">
        <v>624.60199999999998</v>
      </c>
      <c r="R72" s="27"/>
      <c r="S72" s="23">
        <f t="shared" si="12"/>
        <v>39</v>
      </c>
      <c r="T72" s="24">
        <v>39</v>
      </c>
      <c r="U72" s="24"/>
      <c r="V72" s="27"/>
    </row>
    <row r="73" spans="1:22" x14ac:dyDescent="0.2">
      <c r="A73" s="88">
        <f>+A72+1</f>
        <v>65</v>
      </c>
      <c r="B73" s="22" t="s">
        <v>22</v>
      </c>
      <c r="C73" s="26">
        <f t="shared" si="15"/>
        <v>744.85</v>
      </c>
      <c r="D73" s="24">
        <f t="shared" si="15"/>
        <v>744.85</v>
      </c>
      <c r="E73" s="24">
        <f t="shared" si="15"/>
        <v>480.98</v>
      </c>
      <c r="F73" s="24"/>
      <c r="G73" s="26">
        <f>+H73+J73</f>
        <v>276.029</v>
      </c>
      <c r="H73" s="24">
        <v>276.029</v>
      </c>
      <c r="I73" s="24">
        <v>141.018</v>
      </c>
      <c r="J73" s="27"/>
      <c r="K73" s="93"/>
      <c r="L73" s="91"/>
      <c r="M73" s="91"/>
      <c r="N73" s="90"/>
      <c r="O73" s="26">
        <f t="shared" si="11"/>
        <v>453.82100000000003</v>
      </c>
      <c r="P73" s="24">
        <v>453.82100000000003</v>
      </c>
      <c r="Q73" s="24">
        <v>339.96199999999999</v>
      </c>
      <c r="R73" s="27"/>
      <c r="S73" s="23">
        <f t="shared" si="12"/>
        <v>15</v>
      </c>
      <c r="T73" s="24">
        <v>15</v>
      </c>
      <c r="U73" s="24"/>
      <c r="V73" s="27"/>
    </row>
    <row r="74" spans="1:22" x14ac:dyDescent="0.2">
      <c r="A74" s="88">
        <f>+A73+1</f>
        <v>66</v>
      </c>
      <c r="B74" s="51" t="s">
        <v>113</v>
      </c>
      <c r="C74" s="26">
        <f t="shared" ref="C74:E75" si="17">G74+K74+O74+S74</f>
        <v>37.659999999999997</v>
      </c>
      <c r="D74" s="24">
        <f t="shared" si="17"/>
        <v>37.659999999999997</v>
      </c>
      <c r="E74" s="24">
        <f t="shared" si="17"/>
        <v>26.902999999999999</v>
      </c>
      <c r="F74" s="25"/>
      <c r="G74" s="26">
        <f>H74+J74</f>
        <v>33.159999999999997</v>
      </c>
      <c r="H74" s="24">
        <v>33.159999999999997</v>
      </c>
      <c r="I74" s="24">
        <v>24.834</v>
      </c>
      <c r="J74" s="27"/>
      <c r="K74" s="26"/>
      <c r="L74" s="24"/>
      <c r="M74" s="24"/>
      <c r="N74" s="27"/>
      <c r="O74" s="26"/>
      <c r="P74" s="24"/>
      <c r="Q74" s="24"/>
      <c r="R74" s="27"/>
      <c r="S74" s="23">
        <f t="shared" si="12"/>
        <v>4.5</v>
      </c>
      <c r="T74" s="24">
        <v>4.5</v>
      </c>
      <c r="U74" s="24">
        <v>2.069</v>
      </c>
      <c r="V74" s="27"/>
    </row>
    <row r="75" spans="1:22" x14ac:dyDescent="0.2">
      <c r="A75" s="88">
        <f>+A74+1</f>
        <v>67</v>
      </c>
      <c r="B75" s="22" t="s">
        <v>71</v>
      </c>
      <c r="C75" s="26">
        <f t="shared" si="17"/>
        <v>400.32900000000001</v>
      </c>
      <c r="D75" s="24">
        <f t="shared" si="17"/>
        <v>400.32900000000001</v>
      </c>
      <c r="E75" s="24">
        <f t="shared" si="17"/>
        <v>259.84100000000001</v>
      </c>
      <c r="F75" s="25"/>
      <c r="G75" s="26">
        <f>H75+J75</f>
        <v>194.916</v>
      </c>
      <c r="H75" s="24">
        <v>194.916</v>
      </c>
      <c r="I75" s="24">
        <v>119.081</v>
      </c>
      <c r="J75" s="27"/>
      <c r="K75" s="93"/>
      <c r="L75" s="91"/>
      <c r="M75" s="91"/>
      <c r="N75" s="90"/>
      <c r="O75" s="26">
        <f t="shared" si="11"/>
        <v>187.41300000000001</v>
      </c>
      <c r="P75" s="24">
        <v>187.41300000000001</v>
      </c>
      <c r="Q75" s="24">
        <v>140.76</v>
      </c>
      <c r="R75" s="27"/>
      <c r="S75" s="23">
        <f t="shared" si="12"/>
        <v>18</v>
      </c>
      <c r="T75" s="24">
        <v>18</v>
      </c>
      <c r="U75" s="24"/>
      <c r="V75" s="27"/>
    </row>
    <row r="76" spans="1:22" x14ac:dyDescent="0.2">
      <c r="A76" s="88">
        <f>+A75+1</f>
        <v>68</v>
      </c>
      <c r="B76" s="22" t="s">
        <v>23</v>
      </c>
      <c r="C76" s="26">
        <f t="shared" ref="C76:E78" si="18">+G76+K76+O76+S76</f>
        <v>646.21299999999997</v>
      </c>
      <c r="D76" s="24">
        <f t="shared" si="18"/>
        <v>646.21299999999997</v>
      </c>
      <c r="E76" s="24">
        <f t="shared" si="18"/>
        <v>410.47200000000004</v>
      </c>
      <c r="F76" s="25"/>
      <c r="G76" s="26">
        <f>+H76</f>
        <v>251.79900000000001</v>
      </c>
      <c r="H76" s="24">
        <v>251.79900000000001</v>
      </c>
      <c r="I76" s="24">
        <v>125.61499999999999</v>
      </c>
      <c r="J76" s="90"/>
      <c r="K76" s="93"/>
      <c r="L76" s="91"/>
      <c r="M76" s="91"/>
      <c r="N76" s="90"/>
      <c r="O76" s="26">
        <f t="shared" si="11"/>
        <v>379.91399999999999</v>
      </c>
      <c r="P76" s="24">
        <v>379.91399999999999</v>
      </c>
      <c r="Q76" s="24">
        <v>284.85700000000003</v>
      </c>
      <c r="R76" s="27"/>
      <c r="S76" s="23">
        <f t="shared" si="12"/>
        <v>14.5</v>
      </c>
      <c r="T76" s="24">
        <v>14.5</v>
      </c>
      <c r="U76" s="24"/>
      <c r="V76" s="27"/>
    </row>
    <row r="77" spans="1:22" x14ac:dyDescent="0.2">
      <c r="A77" s="88">
        <f>+A76+1</f>
        <v>69</v>
      </c>
      <c r="B77" s="22" t="s">
        <v>114</v>
      </c>
      <c r="C77" s="26">
        <f t="shared" si="18"/>
        <v>154.251</v>
      </c>
      <c r="D77" s="24">
        <f t="shared" si="18"/>
        <v>154.251</v>
      </c>
      <c r="E77" s="24">
        <f t="shared" si="18"/>
        <v>87.855999999999995</v>
      </c>
      <c r="F77" s="25"/>
      <c r="G77" s="26">
        <f>+H77</f>
        <v>102.15900000000001</v>
      </c>
      <c r="H77" s="24">
        <v>102.15900000000001</v>
      </c>
      <c r="I77" s="24">
        <v>54.658000000000001</v>
      </c>
      <c r="J77" s="27"/>
      <c r="K77" s="26"/>
      <c r="L77" s="24"/>
      <c r="M77" s="24"/>
      <c r="N77" s="27"/>
      <c r="O77" s="26">
        <f t="shared" si="11"/>
        <v>44.892000000000003</v>
      </c>
      <c r="P77" s="24">
        <v>44.892000000000003</v>
      </c>
      <c r="Q77" s="24">
        <v>33.198</v>
      </c>
      <c r="R77" s="27"/>
      <c r="S77" s="23">
        <f t="shared" si="12"/>
        <v>7.2</v>
      </c>
      <c r="T77" s="24">
        <v>7.2</v>
      </c>
      <c r="U77" s="24"/>
      <c r="V77" s="27"/>
    </row>
    <row r="78" spans="1:22" x14ac:dyDescent="0.2">
      <c r="A78" s="88">
        <v>70</v>
      </c>
      <c r="B78" s="51" t="s">
        <v>115</v>
      </c>
      <c r="C78" s="26">
        <f>+G78+K78+O78+S78</f>
        <v>41.170999999999999</v>
      </c>
      <c r="D78" s="24">
        <f t="shared" si="18"/>
        <v>41.170999999999999</v>
      </c>
      <c r="E78" s="24">
        <f t="shared" si="18"/>
        <v>28.078000000000003</v>
      </c>
      <c r="F78" s="25"/>
      <c r="G78" s="26">
        <f>+H78</f>
        <v>39.658999999999999</v>
      </c>
      <c r="H78" s="24">
        <v>39.658999999999999</v>
      </c>
      <c r="I78" s="24">
        <v>27.382000000000001</v>
      </c>
      <c r="J78" s="27"/>
      <c r="K78" s="26"/>
      <c r="L78" s="24"/>
      <c r="M78" s="24"/>
      <c r="N78" s="27"/>
      <c r="O78" s="26"/>
      <c r="P78" s="24"/>
      <c r="Q78" s="24"/>
      <c r="R78" s="27"/>
      <c r="S78" s="23">
        <f t="shared" si="12"/>
        <v>1.512</v>
      </c>
      <c r="T78" s="24">
        <v>1.512</v>
      </c>
      <c r="U78" s="24">
        <v>0.69599999999999995</v>
      </c>
      <c r="V78" s="27"/>
    </row>
    <row r="79" spans="1:22" x14ac:dyDescent="0.2">
      <c r="A79" s="88">
        <f t="shared" ref="A79:A142" si="19">+A78+1</f>
        <v>71</v>
      </c>
      <c r="B79" s="22" t="s">
        <v>24</v>
      </c>
      <c r="C79" s="26">
        <f t="shared" ref="C79:F164" si="20">G79+K79+O79+S79</f>
        <v>660.67700000000002</v>
      </c>
      <c r="D79" s="24">
        <f>H79+L79+P79+T79</f>
        <v>659.548</v>
      </c>
      <c r="E79" s="24">
        <f>I79+M79+Q79+U79</f>
        <v>439.84999999999997</v>
      </c>
      <c r="F79" s="24">
        <f>+J79+N79+R79+V79</f>
        <v>1.129</v>
      </c>
      <c r="G79" s="26">
        <f>H79+J79</f>
        <v>208.93199999999999</v>
      </c>
      <c r="H79" s="24">
        <v>207.803</v>
      </c>
      <c r="I79" s="24">
        <v>118.34399999999999</v>
      </c>
      <c r="J79" s="27">
        <v>1.129</v>
      </c>
      <c r="K79" s="93"/>
      <c r="L79" s="91"/>
      <c r="M79" s="91"/>
      <c r="N79" s="90"/>
      <c r="O79" s="26">
        <f t="shared" si="11"/>
        <v>428.745</v>
      </c>
      <c r="P79" s="24">
        <v>428.745</v>
      </c>
      <c r="Q79" s="24">
        <v>321.50599999999997</v>
      </c>
      <c r="R79" s="27"/>
      <c r="S79" s="23">
        <f t="shared" si="12"/>
        <v>23</v>
      </c>
      <c r="T79" s="24">
        <v>23</v>
      </c>
      <c r="U79" s="24"/>
      <c r="V79" s="27"/>
    </row>
    <row r="80" spans="1:22" x14ac:dyDescent="0.2">
      <c r="A80" s="88">
        <f t="shared" si="19"/>
        <v>72</v>
      </c>
      <c r="B80" s="51" t="s">
        <v>116</v>
      </c>
      <c r="C80" s="26">
        <f t="shared" si="20"/>
        <v>34.462000000000003</v>
      </c>
      <c r="D80" s="24">
        <f>H80+L80+P80+T80</f>
        <v>34.462000000000003</v>
      </c>
      <c r="E80" s="24">
        <f>I80+M80+Q80+U80</f>
        <v>25.736000000000001</v>
      </c>
      <c r="F80" s="25"/>
      <c r="G80" s="26">
        <f>H80+J80</f>
        <v>32.862000000000002</v>
      </c>
      <c r="H80" s="24">
        <v>32.862000000000002</v>
      </c>
      <c r="I80" s="24">
        <v>25</v>
      </c>
      <c r="J80" s="27"/>
      <c r="K80" s="26"/>
      <c r="L80" s="24"/>
      <c r="M80" s="24"/>
      <c r="N80" s="27"/>
      <c r="O80" s="26"/>
      <c r="P80" s="24"/>
      <c r="Q80" s="24"/>
      <c r="R80" s="27"/>
      <c r="S80" s="23">
        <f t="shared" si="12"/>
        <v>1.6</v>
      </c>
      <c r="T80" s="24">
        <v>1.6</v>
      </c>
      <c r="U80" s="24">
        <v>0.73599999999999999</v>
      </c>
      <c r="V80" s="27"/>
    </row>
    <row r="81" spans="1:22" x14ac:dyDescent="0.2">
      <c r="A81" s="88">
        <f t="shared" si="19"/>
        <v>73</v>
      </c>
      <c r="B81" s="22" t="s">
        <v>72</v>
      </c>
      <c r="C81" s="26">
        <f t="shared" ref="C81:E88" si="21">+G81+K81+O81+S81</f>
        <v>778.90199999999993</v>
      </c>
      <c r="D81" s="24">
        <f t="shared" si="21"/>
        <v>778.90199999999993</v>
      </c>
      <c r="E81" s="24">
        <f t="shared" si="21"/>
        <v>465.16399999999999</v>
      </c>
      <c r="F81" s="25"/>
      <c r="G81" s="26">
        <f t="shared" ref="G81:G88" si="22">+H81</f>
        <v>341.57100000000003</v>
      </c>
      <c r="H81" s="24">
        <v>341.57100000000003</v>
      </c>
      <c r="I81" s="24">
        <v>160.738</v>
      </c>
      <c r="J81" s="90"/>
      <c r="K81" s="93"/>
      <c r="L81" s="91"/>
      <c r="M81" s="91"/>
      <c r="N81" s="90"/>
      <c r="O81" s="26">
        <f t="shared" si="11"/>
        <v>405.93099999999998</v>
      </c>
      <c r="P81" s="24">
        <v>405.93099999999998</v>
      </c>
      <c r="Q81" s="24">
        <v>304.42599999999999</v>
      </c>
      <c r="R81" s="90"/>
      <c r="S81" s="23">
        <f>+T81</f>
        <v>31.4</v>
      </c>
      <c r="T81" s="24">
        <v>31.4</v>
      </c>
      <c r="U81" s="24"/>
      <c r="V81" s="27"/>
    </row>
    <row r="82" spans="1:22" x14ac:dyDescent="0.2">
      <c r="A82" s="88">
        <f t="shared" si="19"/>
        <v>74</v>
      </c>
      <c r="B82" s="22" t="s">
        <v>36</v>
      </c>
      <c r="C82" s="26">
        <f t="shared" si="21"/>
        <v>325.79599999999994</v>
      </c>
      <c r="D82" s="24">
        <f t="shared" si="21"/>
        <v>325.79599999999994</v>
      </c>
      <c r="E82" s="24">
        <f t="shared" si="21"/>
        <v>207.63200000000001</v>
      </c>
      <c r="F82" s="25"/>
      <c r="G82" s="26">
        <f>+H82+J82</f>
        <v>16.977</v>
      </c>
      <c r="H82" s="24">
        <v>16.977</v>
      </c>
      <c r="I82" s="24"/>
      <c r="J82" s="27"/>
      <c r="K82" s="26">
        <f>L82+N82</f>
        <v>136.1</v>
      </c>
      <c r="L82" s="24">
        <v>136.1</v>
      </c>
      <c r="M82" s="24">
        <v>82.593000000000004</v>
      </c>
      <c r="N82" s="27"/>
      <c r="O82" s="26">
        <f t="shared" si="11"/>
        <v>165.31899999999999</v>
      </c>
      <c r="P82" s="24">
        <v>165.31899999999999</v>
      </c>
      <c r="Q82" s="24">
        <v>125.039</v>
      </c>
      <c r="R82" s="27"/>
      <c r="S82" s="23">
        <f>+T82</f>
        <v>7.4</v>
      </c>
      <c r="T82" s="24">
        <v>7.4</v>
      </c>
      <c r="U82" s="24"/>
      <c r="V82" s="27"/>
    </row>
    <row r="83" spans="1:22" x14ac:dyDescent="0.2">
      <c r="A83" s="88">
        <v>75</v>
      </c>
      <c r="B83" s="22" t="s">
        <v>73</v>
      </c>
      <c r="C83" s="26">
        <f t="shared" si="21"/>
        <v>406.80399999999997</v>
      </c>
      <c r="D83" s="24">
        <f t="shared" si="21"/>
        <v>406.80399999999997</v>
      </c>
      <c r="E83" s="24">
        <f t="shared" si="21"/>
        <v>294.00099999999998</v>
      </c>
      <c r="F83" s="25"/>
      <c r="G83" s="26">
        <f t="shared" si="22"/>
        <v>352.59899999999999</v>
      </c>
      <c r="H83" s="24">
        <v>352.59899999999999</v>
      </c>
      <c r="I83" s="24">
        <v>261.88499999999999</v>
      </c>
      <c r="J83" s="90"/>
      <c r="K83" s="93"/>
      <c r="L83" s="91"/>
      <c r="M83" s="91"/>
      <c r="N83" s="90"/>
      <c r="O83" s="26">
        <f t="shared" si="11"/>
        <v>25.704999999999998</v>
      </c>
      <c r="P83" s="24">
        <v>25.704999999999998</v>
      </c>
      <c r="Q83" s="24">
        <v>19.7</v>
      </c>
      <c r="R83" s="27"/>
      <c r="S83" s="23">
        <f>+T83+V83</f>
        <v>28.5</v>
      </c>
      <c r="T83" s="24">
        <v>28.5</v>
      </c>
      <c r="U83" s="24">
        <v>12.416</v>
      </c>
      <c r="V83" s="27"/>
    </row>
    <row r="84" spans="1:22" x14ac:dyDescent="0.2">
      <c r="A84" s="88">
        <f t="shared" si="19"/>
        <v>76</v>
      </c>
      <c r="B84" s="22" t="s">
        <v>33</v>
      </c>
      <c r="C84" s="26">
        <f t="shared" si="21"/>
        <v>119.569</v>
      </c>
      <c r="D84" s="24">
        <f t="shared" si="21"/>
        <v>119.569</v>
      </c>
      <c r="E84" s="24">
        <f t="shared" si="21"/>
        <v>86.772000000000006</v>
      </c>
      <c r="F84" s="25"/>
      <c r="G84" s="26">
        <f t="shared" si="22"/>
        <v>94.293999999999997</v>
      </c>
      <c r="H84" s="24">
        <v>94.293999999999997</v>
      </c>
      <c r="I84" s="24">
        <v>71.525000000000006</v>
      </c>
      <c r="J84" s="90"/>
      <c r="K84" s="93"/>
      <c r="L84" s="91"/>
      <c r="M84" s="91"/>
      <c r="N84" s="90"/>
      <c r="O84" s="26">
        <f t="shared" si="11"/>
        <v>13.775</v>
      </c>
      <c r="P84" s="24">
        <v>13.775</v>
      </c>
      <c r="Q84" s="24">
        <v>10.557</v>
      </c>
      <c r="R84" s="27"/>
      <c r="S84" s="23">
        <f t="shared" ref="S84:S89" si="23">T84+V84</f>
        <v>11.5</v>
      </c>
      <c r="T84" s="24">
        <v>11.5</v>
      </c>
      <c r="U84" s="24">
        <v>4.6900000000000004</v>
      </c>
      <c r="V84" s="27"/>
    </row>
    <row r="85" spans="1:22" x14ac:dyDescent="0.2">
      <c r="A85" s="88">
        <f t="shared" si="19"/>
        <v>77</v>
      </c>
      <c r="B85" s="51" t="s">
        <v>25</v>
      </c>
      <c r="C85" s="26">
        <f t="shared" si="21"/>
        <v>86.653000000000006</v>
      </c>
      <c r="D85" s="24">
        <f t="shared" si="21"/>
        <v>86.653000000000006</v>
      </c>
      <c r="E85" s="24">
        <f t="shared" si="21"/>
        <v>47.442</v>
      </c>
      <c r="F85" s="25"/>
      <c r="G85" s="26">
        <f t="shared" si="22"/>
        <v>65.653000000000006</v>
      </c>
      <c r="H85" s="24">
        <v>65.653000000000006</v>
      </c>
      <c r="I85" s="24">
        <v>47.442</v>
      </c>
      <c r="J85" s="90"/>
      <c r="K85" s="93"/>
      <c r="L85" s="91"/>
      <c r="M85" s="91"/>
      <c r="N85" s="90"/>
      <c r="O85" s="26"/>
      <c r="P85" s="24"/>
      <c r="Q85" s="24"/>
      <c r="R85" s="27"/>
      <c r="S85" s="23">
        <f t="shared" si="23"/>
        <v>21</v>
      </c>
      <c r="T85" s="24">
        <v>21</v>
      </c>
      <c r="U85" s="24"/>
      <c r="V85" s="27"/>
    </row>
    <row r="86" spans="1:22" x14ac:dyDescent="0.2">
      <c r="A86" s="88">
        <v>78</v>
      </c>
      <c r="B86" s="51" t="s">
        <v>117</v>
      </c>
      <c r="C86" s="26">
        <f t="shared" si="21"/>
        <v>90.528999999999996</v>
      </c>
      <c r="D86" s="24">
        <f t="shared" si="21"/>
        <v>90.528999999999996</v>
      </c>
      <c r="E86" s="24">
        <f t="shared" si="21"/>
        <v>67.105000000000004</v>
      </c>
      <c r="F86" s="25"/>
      <c r="G86" s="26">
        <f t="shared" si="22"/>
        <v>31.66</v>
      </c>
      <c r="H86" s="24">
        <v>31.66</v>
      </c>
      <c r="I86" s="24">
        <v>22.754000000000001</v>
      </c>
      <c r="J86" s="90"/>
      <c r="K86" s="93"/>
      <c r="L86" s="91"/>
      <c r="M86" s="91"/>
      <c r="N86" s="90"/>
      <c r="O86" s="26">
        <f t="shared" si="11"/>
        <v>57.869</v>
      </c>
      <c r="P86" s="24">
        <v>57.869</v>
      </c>
      <c r="Q86" s="24">
        <v>44.350999999999999</v>
      </c>
      <c r="R86" s="27"/>
      <c r="S86" s="23">
        <f t="shared" si="23"/>
        <v>1</v>
      </c>
      <c r="T86" s="24">
        <v>1</v>
      </c>
      <c r="U86" s="24"/>
      <c r="V86" s="27"/>
    </row>
    <row r="87" spans="1:22" x14ac:dyDescent="0.2">
      <c r="A87" s="88">
        <f t="shared" si="19"/>
        <v>79</v>
      </c>
      <c r="B87" s="22" t="s">
        <v>74</v>
      </c>
      <c r="C87" s="26">
        <f t="shared" si="21"/>
        <v>227.31699999999998</v>
      </c>
      <c r="D87" s="24">
        <f t="shared" si="21"/>
        <v>227.31699999999998</v>
      </c>
      <c r="E87" s="24">
        <f t="shared" si="21"/>
        <v>146.53799999999998</v>
      </c>
      <c r="F87" s="25"/>
      <c r="G87" s="26">
        <f t="shared" si="22"/>
        <v>159.31399999999999</v>
      </c>
      <c r="H87" s="24">
        <v>159.31399999999999</v>
      </c>
      <c r="I87" s="24">
        <v>103.696</v>
      </c>
      <c r="J87" s="90"/>
      <c r="K87" s="93"/>
      <c r="L87" s="91"/>
      <c r="M87" s="91"/>
      <c r="N87" s="90"/>
      <c r="O87" s="26">
        <f t="shared" si="11"/>
        <v>56.302999999999997</v>
      </c>
      <c r="P87" s="24">
        <v>56.302999999999997</v>
      </c>
      <c r="Q87" s="24">
        <v>41.646000000000001</v>
      </c>
      <c r="R87" s="27"/>
      <c r="S87" s="23">
        <f t="shared" si="23"/>
        <v>11.7</v>
      </c>
      <c r="T87" s="24">
        <v>11.7</v>
      </c>
      <c r="U87" s="24">
        <v>1.196</v>
      </c>
      <c r="V87" s="27"/>
    </row>
    <row r="88" spans="1:22" x14ac:dyDescent="0.2">
      <c r="A88" s="88">
        <v>80</v>
      </c>
      <c r="B88" s="22" t="s">
        <v>118</v>
      </c>
      <c r="C88" s="32">
        <f t="shared" si="21"/>
        <v>67.899000000000001</v>
      </c>
      <c r="D88" s="24">
        <f t="shared" si="21"/>
        <v>67.899000000000001</v>
      </c>
      <c r="E88" s="23">
        <f t="shared" si="21"/>
        <v>43.929000000000002</v>
      </c>
      <c r="F88" s="25"/>
      <c r="G88" s="26">
        <f t="shared" si="22"/>
        <v>40.21</v>
      </c>
      <c r="H88" s="24">
        <v>40.21</v>
      </c>
      <c r="I88" s="24">
        <v>25.751000000000001</v>
      </c>
      <c r="J88" s="90"/>
      <c r="K88" s="93"/>
      <c r="L88" s="91"/>
      <c r="M88" s="91"/>
      <c r="N88" s="90"/>
      <c r="O88" s="26">
        <f t="shared" si="11"/>
        <v>24.588999999999999</v>
      </c>
      <c r="P88" s="24">
        <v>24.588999999999999</v>
      </c>
      <c r="Q88" s="24">
        <v>18.178000000000001</v>
      </c>
      <c r="R88" s="27"/>
      <c r="S88" s="23">
        <f t="shared" si="23"/>
        <v>3.1</v>
      </c>
      <c r="T88" s="24">
        <v>3.1</v>
      </c>
      <c r="U88" s="24"/>
      <c r="V88" s="27"/>
    </row>
    <row r="89" spans="1:22" x14ac:dyDescent="0.2">
      <c r="A89" s="88">
        <v>81</v>
      </c>
      <c r="B89" s="51" t="s">
        <v>8</v>
      </c>
      <c r="C89" s="26">
        <f t="shared" si="20"/>
        <v>14.457000000000001</v>
      </c>
      <c r="D89" s="24">
        <f t="shared" si="20"/>
        <v>14.457000000000001</v>
      </c>
      <c r="E89" s="24">
        <f t="shared" si="20"/>
        <v>11.08</v>
      </c>
      <c r="F89" s="25">
        <f>+J89+N89+R89+V89</f>
        <v>0</v>
      </c>
      <c r="G89" s="26">
        <f t="shared" ref="G89:G171" si="24">H89+J89</f>
        <v>0</v>
      </c>
      <c r="H89" s="24"/>
      <c r="I89" s="24"/>
      <c r="J89" s="27"/>
      <c r="K89" s="93"/>
      <c r="L89" s="91"/>
      <c r="M89" s="91"/>
      <c r="N89" s="90"/>
      <c r="O89" s="26">
        <f t="shared" si="11"/>
        <v>14.457000000000001</v>
      </c>
      <c r="P89" s="24">
        <v>14.457000000000001</v>
      </c>
      <c r="Q89" s="24">
        <v>11.08</v>
      </c>
      <c r="R89" s="27"/>
      <c r="S89" s="23">
        <f t="shared" si="23"/>
        <v>0</v>
      </c>
      <c r="T89" s="24"/>
      <c r="U89" s="24"/>
      <c r="V89" s="27"/>
    </row>
    <row r="90" spans="1:22" x14ac:dyDescent="0.2">
      <c r="A90" s="88">
        <v>82</v>
      </c>
      <c r="B90" s="36" t="s">
        <v>119</v>
      </c>
      <c r="C90" s="17">
        <f t="shared" si="20"/>
        <v>0</v>
      </c>
      <c r="D90" s="20">
        <f t="shared" si="20"/>
        <v>0</v>
      </c>
      <c r="E90" s="20"/>
      <c r="F90" s="25"/>
      <c r="G90" s="17">
        <f t="shared" si="24"/>
        <v>0</v>
      </c>
      <c r="H90" s="20"/>
      <c r="I90" s="24"/>
      <c r="J90" s="27"/>
      <c r="K90" s="93"/>
      <c r="L90" s="91"/>
      <c r="M90" s="91"/>
      <c r="N90" s="90"/>
      <c r="O90" s="26"/>
      <c r="P90" s="24"/>
      <c r="Q90" s="24"/>
      <c r="R90" s="27"/>
      <c r="S90" s="23"/>
      <c r="T90" s="24"/>
      <c r="U90" s="24"/>
      <c r="V90" s="27"/>
    </row>
    <row r="91" spans="1:22" x14ac:dyDescent="0.2">
      <c r="A91" s="88">
        <v>83</v>
      </c>
      <c r="B91" s="22" t="s">
        <v>10</v>
      </c>
      <c r="C91" s="26">
        <f t="shared" si="20"/>
        <v>0</v>
      </c>
      <c r="D91" s="24">
        <f t="shared" si="20"/>
        <v>0</v>
      </c>
      <c r="E91" s="24">
        <f t="shared" si="20"/>
        <v>0</v>
      </c>
      <c r="F91" s="25"/>
      <c r="G91" s="26">
        <f t="shared" si="24"/>
        <v>0</v>
      </c>
      <c r="H91" s="24"/>
      <c r="I91" s="24"/>
      <c r="J91" s="29"/>
      <c r="K91" s="93"/>
      <c r="L91" s="91"/>
      <c r="M91" s="91"/>
      <c r="N91" s="90"/>
      <c r="O91" s="26"/>
      <c r="P91" s="24"/>
      <c r="Q91" s="24"/>
      <c r="R91" s="27"/>
      <c r="S91" s="23"/>
      <c r="T91" s="24"/>
      <c r="U91" s="24"/>
      <c r="V91" s="27"/>
    </row>
    <row r="92" spans="1:22" x14ac:dyDescent="0.2">
      <c r="A92" s="88">
        <v>84</v>
      </c>
      <c r="B92" s="22" t="s">
        <v>11</v>
      </c>
      <c r="C92" s="26">
        <f t="shared" si="20"/>
        <v>0</v>
      </c>
      <c r="D92" s="24">
        <f t="shared" si="20"/>
        <v>0</v>
      </c>
      <c r="E92" s="24">
        <f t="shared" si="20"/>
        <v>0</v>
      </c>
      <c r="F92" s="25"/>
      <c r="G92" s="26">
        <f t="shared" si="24"/>
        <v>0</v>
      </c>
      <c r="H92" s="24"/>
      <c r="I92" s="24"/>
      <c r="J92" s="29"/>
      <c r="K92" s="93"/>
      <c r="L92" s="91"/>
      <c r="M92" s="91"/>
      <c r="N92" s="90"/>
      <c r="O92" s="26"/>
      <c r="P92" s="24"/>
      <c r="Q92" s="24"/>
      <c r="R92" s="27"/>
      <c r="S92" s="23"/>
      <c r="T92" s="24"/>
      <c r="U92" s="24"/>
      <c r="V92" s="27"/>
    </row>
    <row r="93" spans="1:22" x14ac:dyDescent="0.2">
      <c r="A93" s="88">
        <v>85</v>
      </c>
      <c r="B93" s="22" t="s">
        <v>12</v>
      </c>
      <c r="C93" s="26">
        <f t="shared" si="20"/>
        <v>0</v>
      </c>
      <c r="D93" s="24">
        <f t="shared" si="20"/>
        <v>0</v>
      </c>
      <c r="E93" s="24">
        <f t="shared" si="20"/>
        <v>0</v>
      </c>
      <c r="F93" s="25"/>
      <c r="G93" s="26">
        <f t="shared" si="24"/>
        <v>0</v>
      </c>
      <c r="H93" s="24"/>
      <c r="I93" s="24"/>
      <c r="J93" s="27"/>
      <c r="K93" s="93"/>
      <c r="L93" s="91"/>
      <c r="M93" s="91"/>
      <c r="N93" s="90"/>
      <c r="O93" s="26"/>
      <c r="P93" s="24"/>
      <c r="Q93" s="24"/>
      <c r="R93" s="27"/>
      <c r="S93" s="97"/>
      <c r="T93" s="20"/>
      <c r="U93" s="20"/>
      <c r="V93" s="29"/>
    </row>
    <row r="94" spans="1:22" x14ac:dyDescent="0.2">
      <c r="A94" s="88">
        <f t="shared" si="19"/>
        <v>86</v>
      </c>
      <c r="B94" s="22" t="s">
        <v>13</v>
      </c>
      <c r="C94" s="26">
        <f t="shared" si="20"/>
        <v>0</v>
      </c>
      <c r="D94" s="24">
        <f t="shared" si="20"/>
        <v>0</v>
      </c>
      <c r="E94" s="24">
        <f t="shared" si="20"/>
        <v>0</v>
      </c>
      <c r="F94" s="25"/>
      <c r="G94" s="26">
        <f t="shared" si="24"/>
        <v>0</v>
      </c>
      <c r="H94" s="24"/>
      <c r="I94" s="24"/>
      <c r="J94" s="29"/>
      <c r="K94" s="93"/>
      <c r="L94" s="91"/>
      <c r="M94" s="91"/>
      <c r="N94" s="90"/>
      <c r="O94" s="26"/>
      <c r="P94" s="24"/>
      <c r="Q94" s="24"/>
      <c r="R94" s="27"/>
      <c r="S94" s="97"/>
      <c r="T94" s="20"/>
      <c r="U94" s="20"/>
      <c r="V94" s="29"/>
    </row>
    <row r="95" spans="1:22" x14ac:dyDescent="0.2">
      <c r="A95" s="88">
        <f t="shared" si="19"/>
        <v>87</v>
      </c>
      <c r="B95" s="22" t="s">
        <v>14</v>
      </c>
      <c r="C95" s="26">
        <f t="shared" si="20"/>
        <v>0</v>
      </c>
      <c r="D95" s="24">
        <f t="shared" si="20"/>
        <v>0</v>
      </c>
      <c r="E95" s="24">
        <f t="shared" si="20"/>
        <v>0</v>
      </c>
      <c r="F95" s="25"/>
      <c r="G95" s="26">
        <f t="shared" si="24"/>
        <v>0</v>
      </c>
      <c r="H95" s="24"/>
      <c r="I95" s="24"/>
      <c r="J95" s="29"/>
      <c r="K95" s="93"/>
      <c r="L95" s="91"/>
      <c r="M95" s="91"/>
      <c r="N95" s="90"/>
      <c r="O95" s="26"/>
      <c r="P95" s="24"/>
      <c r="Q95" s="24"/>
      <c r="R95" s="27"/>
      <c r="S95" s="97"/>
      <c r="T95" s="20"/>
      <c r="U95" s="20"/>
      <c r="V95" s="29"/>
    </row>
    <row r="96" spans="1:22" x14ac:dyDescent="0.2">
      <c r="A96" s="88">
        <f t="shared" si="19"/>
        <v>88</v>
      </c>
      <c r="B96" s="22" t="s">
        <v>15</v>
      </c>
      <c r="C96" s="26">
        <f t="shared" si="20"/>
        <v>0</v>
      </c>
      <c r="D96" s="24">
        <f t="shared" si="20"/>
        <v>0</v>
      </c>
      <c r="E96" s="24">
        <f t="shared" si="20"/>
        <v>0</v>
      </c>
      <c r="F96" s="25"/>
      <c r="G96" s="26">
        <f t="shared" si="24"/>
        <v>0</v>
      </c>
      <c r="H96" s="24"/>
      <c r="I96" s="24"/>
      <c r="J96" s="29"/>
      <c r="K96" s="93"/>
      <c r="L96" s="91"/>
      <c r="M96" s="91"/>
      <c r="N96" s="90"/>
      <c r="O96" s="26"/>
      <c r="P96" s="24"/>
      <c r="Q96" s="24"/>
      <c r="R96" s="27"/>
      <c r="S96" s="97"/>
      <c r="T96" s="20"/>
      <c r="U96" s="20"/>
      <c r="V96" s="29"/>
    </row>
    <row r="97" spans="1:22" x14ac:dyDescent="0.2">
      <c r="A97" s="88">
        <v>89</v>
      </c>
      <c r="B97" s="22" t="s">
        <v>17</v>
      </c>
      <c r="C97" s="26">
        <f>G97+K97+O97+S97</f>
        <v>0</v>
      </c>
      <c r="D97" s="24">
        <f t="shared" si="20"/>
        <v>0</v>
      </c>
      <c r="E97" s="24"/>
      <c r="F97" s="25"/>
      <c r="G97" s="26">
        <f>H97+J97</f>
        <v>0</v>
      </c>
      <c r="H97" s="24"/>
      <c r="I97" s="24"/>
      <c r="J97" s="29"/>
      <c r="K97" s="93"/>
      <c r="L97" s="91"/>
      <c r="M97" s="91"/>
      <c r="N97" s="90"/>
      <c r="O97" s="26"/>
      <c r="P97" s="24"/>
      <c r="Q97" s="24"/>
      <c r="R97" s="27"/>
      <c r="S97" s="97"/>
      <c r="T97" s="20"/>
      <c r="U97" s="20"/>
      <c r="V97" s="29"/>
    </row>
    <row r="98" spans="1:22" ht="13.5" thickBot="1" x14ac:dyDescent="0.25">
      <c r="A98" s="117">
        <f t="shared" si="19"/>
        <v>90</v>
      </c>
      <c r="B98" s="39" t="s">
        <v>29</v>
      </c>
      <c r="C98" s="43">
        <f>G98+K98+O98+S98</f>
        <v>0</v>
      </c>
      <c r="D98" s="41">
        <f t="shared" si="20"/>
        <v>0</v>
      </c>
      <c r="E98" s="41"/>
      <c r="F98" s="42"/>
      <c r="G98" s="43">
        <f>H98+J98</f>
        <v>0</v>
      </c>
      <c r="H98" s="41"/>
      <c r="I98" s="41"/>
      <c r="J98" s="48"/>
      <c r="K98" s="118"/>
      <c r="L98" s="119"/>
      <c r="M98" s="119"/>
      <c r="N98" s="120"/>
      <c r="O98" s="54"/>
      <c r="P98" s="53"/>
      <c r="Q98" s="53"/>
      <c r="R98" s="56"/>
      <c r="S98" s="121"/>
      <c r="T98" s="122"/>
      <c r="U98" s="122"/>
      <c r="V98" s="55"/>
    </row>
    <row r="99" spans="1:22" ht="45.75" thickBot="1" x14ac:dyDescent="0.3">
      <c r="A99" s="68">
        <f t="shared" si="19"/>
        <v>91</v>
      </c>
      <c r="B99" s="69" t="s">
        <v>120</v>
      </c>
      <c r="C99" s="123">
        <f>G99+K99+O99+S99</f>
        <v>65.314999999999998</v>
      </c>
      <c r="D99" s="124">
        <f t="shared" si="20"/>
        <v>65.314999999999998</v>
      </c>
      <c r="E99" s="57">
        <f t="shared" si="20"/>
        <v>37.926000000000002</v>
      </c>
      <c r="F99" s="62">
        <f t="shared" si="20"/>
        <v>0</v>
      </c>
      <c r="G99" s="57">
        <f>G100+G111+G114+G117+G118+SUM(G122:G133)+G135+G138+G139</f>
        <v>60.914999999999999</v>
      </c>
      <c r="H99" s="57">
        <f>H100+H111+H114+H117+H118+SUM(H122:H133)+H135+H138+H139</f>
        <v>60.914999999999999</v>
      </c>
      <c r="I99" s="57">
        <f>I100+I111+I114+SUM(I117:I133)+I135+I138+I139</f>
        <v>37.926000000000002</v>
      </c>
      <c r="J99" s="57"/>
      <c r="K99" s="125"/>
      <c r="L99" s="126"/>
      <c r="M99" s="126"/>
      <c r="N99" s="104"/>
      <c r="O99" s="125"/>
      <c r="P99" s="126"/>
      <c r="Q99" s="126"/>
      <c r="R99" s="104"/>
      <c r="S99" s="63">
        <f>S100+SUM(S111:S133)+S135+S138+S139</f>
        <v>4.4000000000000004</v>
      </c>
      <c r="T99" s="124">
        <f>SUM(T111:T139)</f>
        <v>4.4000000000000004</v>
      </c>
      <c r="U99" s="57">
        <f>SUM(U111:U138)</f>
        <v>0</v>
      </c>
      <c r="V99" s="62">
        <f>SUM(V111:V138)</f>
        <v>0</v>
      </c>
    </row>
    <row r="100" spans="1:22" ht="25.5" x14ac:dyDescent="0.2">
      <c r="A100" s="73">
        <f t="shared" si="19"/>
        <v>92</v>
      </c>
      <c r="B100" s="127" t="s">
        <v>121</v>
      </c>
      <c r="C100" s="85">
        <f t="shared" si="20"/>
        <v>0</v>
      </c>
      <c r="D100" s="80">
        <f t="shared" si="20"/>
        <v>0</v>
      </c>
      <c r="E100" s="80"/>
      <c r="F100" s="84"/>
      <c r="G100" s="128">
        <f>SUM(G101:G110)-G104-G105</f>
        <v>0</v>
      </c>
      <c r="H100" s="108">
        <f>SUM(H101:H110)-H104-H105</f>
        <v>0</v>
      </c>
      <c r="I100" s="108"/>
      <c r="J100" s="109"/>
      <c r="K100" s="129"/>
      <c r="L100" s="114"/>
      <c r="M100" s="114"/>
      <c r="N100" s="110"/>
      <c r="O100" s="129"/>
      <c r="P100" s="114"/>
      <c r="Q100" s="114"/>
      <c r="R100" s="110"/>
      <c r="S100" s="129"/>
      <c r="T100" s="114"/>
      <c r="U100" s="114"/>
      <c r="V100" s="110"/>
    </row>
    <row r="101" spans="1:22" x14ac:dyDescent="0.2">
      <c r="A101" s="88">
        <f t="shared" si="19"/>
        <v>93</v>
      </c>
      <c r="B101" s="37" t="s">
        <v>122</v>
      </c>
      <c r="C101" s="17">
        <f t="shared" si="20"/>
        <v>0</v>
      </c>
      <c r="D101" s="91">
        <f t="shared" si="20"/>
        <v>0</v>
      </c>
      <c r="E101" s="91"/>
      <c r="F101" s="92"/>
      <c r="G101" s="93">
        <f t="shared" si="24"/>
        <v>0</v>
      </c>
      <c r="H101" s="91"/>
      <c r="I101" s="91"/>
      <c r="J101" s="90"/>
      <c r="K101" s="93"/>
      <c r="L101" s="91"/>
      <c r="M101" s="91"/>
      <c r="N101" s="90"/>
      <c r="O101" s="93"/>
      <c r="P101" s="91"/>
      <c r="Q101" s="91"/>
      <c r="R101" s="90"/>
      <c r="S101" s="93"/>
      <c r="T101" s="91"/>
      <c r="U101" s="91"/>
      <c r="V101" s="90"/>
    </row>
    <row r="102" spans="1:22" x14ac:dyDescent="0.2">
      <c r="A102" s="88">
        <f t="shared" si="19"/>
        <v>94</v>
      </c>
      <c r="B102" s="37" t="s">
        <v>123</v>
      </c>
      <c r="C102" s="17">
        <f t="shared" si="20"/>
        <v>0</v>
      </c>
      <c r="D102" s="91">
        <f t="shared" si="20"/>
        <v>0</v>
      </c>
      <c r="E102" s="91"/>
      <c r="F102" s="92"/>
      <c r="G102" s="93">
        <f t="shared" si="24"/>
        <v>0</v>
      </c>
      <c r="H102" s="91"/>
      <c r="I102" s="91"/>
      <c r="J102" s="90"/>
      <c r="K102" s="93"/>
      <c r="L102" s="91"/>
      <c r="M102" s="91"/>
      <c r="N102" s="90"/>
      <c r="O102" s="93"/>
      <c r="P102" s="91"/>
      <c r="Q102" s="91"/>
      <c r="R102" s="90"/>
      <c r="S102" s="93"/>
      <c r="T102" s="91"/>
      <c r="U102" s="91"/>
      <c r="V102" s="90"/>
    </row>
    <row r="103" spans="1:22" x14ac:dyDescent="0.2">
      <c r="A103" s="88">
        <v>95</v>
      </c>
      <c r="B103" s="116" t="s">
        <v>124</v>
      </c>
      <c r="C103" s="17">
        <f t="shared" si="20"/>
        <v>0</v>
      </c>
      <c r="D103" s="91">
        <f t="shared" si="20"/>
        <v>0</v>
      </c>
      <c r="E103" s="91"/>
      <c r="F103" s="92"/>
      <c r="G103" s="93">
        <f t="shared" si="24"/>
        <v>0</v>
      </c>
      <c r="H103" s="91"/>
      <c r="I103" s="91"/>
      <c r="J103" s="90"/>
      <c r="K103" s="93"/>
      <c r="L103" s="91"/>
      <c r="M103" s="91"/>
      <c r="N103" s="90"/>
      <c r="O103" s="93"/>
      <c r="P103" s="91"/>
      <c r="Q103" s="91"/>
      <c r="R103" s="90"/>
      <c r="S103" s="93"/>
      <c r="T103" s="91"/>
      <c r="U103" s="91"/>
      <c r="V103" s="90"/>
    </row>
    <row r="104" spans="1:22" x14ac:dyDescent="0.2">
      <c r="A104" s="88">
        <f t="shared" si="19"/>
        <v>96</v>
      </c>
      <c r="B104" s="116" t="s">
        <v>125</v>
      </c>
      <c r="C104" s="17">
        <f t="shared" si="20"/>
        <v>0</v>
      </c>
      <c r="D104" s="91">
        <f t="shared" si="20"/>
        <v>0</v>
      </c>
      <c r="E104" s="91"/>
      <c r="F104" s="92"/>
      <c r="G104" s="93">
        <f t="shared" si="24"/>
        <v>0</v>
      </c>
      <c r="H104" s="91"/>
      <c r="I104" s="91"/>
      <c r="J104" s="90"/>
      <c r="K104" s="93"/>
      <c r="L104" s="91"/>
      <c r="M104" s="91"/>
      <c r="N104" s="90"/>
      <c r="O104" s="93"/>
      <c r="P104" s="91"/>
      <c r="Q104" s="91"/>
      <c r="R104" s="90"/>
      <c r="S104" s="93"/>
      <c r="T104" s="91"/>
      <c r="U104" s="91"/>
      <c r="V104" s="90"/>
    </row>
    <row r="105" spans="1:22" x14ac:dyDescent="0.2">
      <c r="A105" s="88">
        <v>97</v>
      </c>
      <c r="B105" s="116" t="s">
        <v>126</v>
      </c>
      <c r="C105" s="17">
        <f t="shared" si="20"/>
        <v>0</v>
      </c>
      <c r="D105" s="91">
        <f t="shared" si="20"/>
        <v>0</v>
      </c>
      <c r="E105" s="91"/>
      <c r="F105" s="92"/>
      <c r="G105" s="93">
        <f t="shared" si="24"/>
        <v>0</v>
      </c>
      <c r="H105" s="91"/>
      <c r="I105" s="91"/>
      <c r="J105" s="90"/>
      <c r="K105" s="93"/>
      <c r="L105" s="91"/>
      <c r="M105" s="91"/>
      <c r="N105" s="90"/>
      <c r="O105" s="93"/>
      <c r="P105" s="91"/>
      <c r="Q105" s="91"/>
      <c r="R105" s="90"/>
      <c r="S105" s="93"/>
      <c r="T105" s="91"/>
      <c r="U105" s="91"/>
      <c r="V105" s="90"/>
    </row>
    <row r="106" spans="1:22" x14ac:dyDescent="0.2">
      <c r="A106" s="88">
        <v>98</v>
      </c>
      <c r="B106" s="37" t="s">
        <v>127</v>
      </c>
      <c r="C106" s="17">
        <f t="shared" si="20"/>
        <v>0</v>
      </c>
      <c r="D106" s="91">
        <f t="shared" si="20"/>
        <v>0</v>
      </c>
      <c r="E106" s="91"/>
      <c r="F106" s="92"/>
      <c r="G106" s="93">
        <f t="shared" si="24"/>
        <v>0</v>
      </c>
      <c r="H106" s="91"/>
      <c r="I106" s="91"/>
      <c r="J106" s="90"/>
      <c r="K106" s="93"/>
      <c r="L106" s="91"/>
      <c r="M106" s="91"/>
      <c r="N106" s="90"/>
      <c r="O106" s="93"/>
      <c r="P106" s="91"/>
      <c r="Q106" s="91"/>
      <c r="R106" s="90"/>
      <c r="S106" s="93"/>
      <c r="T106" s="91"/>
      <c r="U106" s="91"/>
      <c r="V106" s="90"/>
    </row>
    <row r="107" spans="1:22" x14ac:dyDescent="0.2">
      <c r="A107" s="88">
        <v>99</v>
      </c>
      <c r="B107" s="37" t="s">
        <v>128</v>
      </c>
      <c r="C107" s="17">
        <f t="shared" si="20"/>
        <v>0</v>
      </c>
      <c r="D107" s="91">
        <f t="shared" si="20"/>
        <v>0</v>
      </c>
      <c r="E107" s="91"/>
      <c r="F107" s="92"/>
      <c r="G107" s="93">
        <f t="shared" si="24"/>
        <v>0</v>
      </c>
      <c r="H107" s="91"/>
      <c r="I107" s="91"/>
      <c r="J107" s="90"/>
      <c r="K107" s="93"/>
      <c r="L107" s="91"/>
      <c r="M107" s="91"/>
      <c r="N107" s="90"/>
      <c r="O107" s="93"/>
      <c r="P107" s="91"/>
      <c r="Q107" s="91"/>
      <c r="R107" s="90"/>
      <c r="S107" s="93"/>
      <c r="T107" s="91"/>
      <c r="U107" s="91"/>
      <c r="V107" s="90"/>
    </row>
    <row r="108" spans="1:22" x14ac:dyDescent="0.2">
      <c r="A108" s="88">
        <v>100</v>
      </c>
      <c r="B108" s="37" t="s">
        <v>129</v>
      </c>
      <c r="C108" s="17">
        <f t="shared" si="20"/>
        <v>0</v>
      </c>
      <c r="D108" s="91">
        <f t="shared" si="20"/>
        <v>0</v>
      </c>
      <c r="E108" s="91"/>
      <c r="F108" s="92"/>
      <c r="G108" s="93">
        <f t="shared" si="24"/>
        <v>0</v>
      </c>
      <c r="H108" s="91"/>
      <c r="I108" s="91"/>
      <c r="J108" s="90"/>
      <c r="K108" s="93"/>
      <c r="L108" s="91"/>
      <c r="M108" s="91"/>
      <c r="N108" s="90"/>
      <c r="O108" s="93"/>
      <c r="P108" s="91"/>
      <c r="Q108" s="91"/>
      <c r="R108" s="90"/>
      <c r="S108" s="93"/>
      <c r="T108" s="91"/>
      <c r="U108" s="91"/>
      <c r="V108" s="90"/>
    </row>
    <row r="109" spans="1:22" x14ac:dyDescent="0.2">
      <c r="A109" s="88">
        <v>101</v>
      </c>
      <c r="B109" s="37" t="s">
        <v>130</v>
      </c>
      <c r="C109" s="17">
        <f t="shared" si="20"/>
        <v>0</v>
      </c>
      <c r="D109" s="91">
        <f t="shared" si="20"/>
        <v>0</v>
      </c>
      <c r="E109" s="91"/>
      <c r="F109" s="92"/>
      <c r="G109" s="93">
        <f t="shared" si="24"/>
        <v>0</v>
      </c>
      <c r="H109" s="91"/>
      <c r="I109" s="91"/>
      <c r="J109" s="90"/>
      <c r="K109" s="93"/>
      <c r="L109" s="91"/>
      <c r="M109" s="91"/>
      <c r="N109" s="90"/>
      <c r="O109" s="93"/>
      <c r="P109" s="91"/>
      <c r="Q109" s="91"/>
      <c r="R109" s="90"/>
      <c r="S109" s="93"/>
      <c r="T109" s="91"/>
      <c r="U109" s="91"/>
      <c r="V109" s="90"/>
    </row>
    <row r="110" spans="1:22" x14ac:dyDescent="0.2">
      <c r="A110" s="88">
        <v>102</v>
      </c>
      <c r="B110" s="37" t="s">
        <v>131</v>
      </c>
      <c r="C110" s="17">
        <f t="shared" si="20"/>
        <v>0</v>
      </c>
      <c r="D110" s="91">
        <f t="shared" si="20"/>
        <v>0</v>
      </c>
      <c r="E110" s="91"/>
      <c r="F110" s="92"/>
      <c r="G110" s="93">
        <f t="shared" si="24"/>
        <v>0</v>
      </c>
      <c r="H110" s="91"/>
      <c r="I110" s="91"/>
      <c r="J110" s="90"/>
      <c r="K110" s="93"/>
      <c r="L110" s="91"/>
      <c r="M110" s="91"/>
      <c r="N110" s="90"/>
      <c r="O110" s="93"/>
      <c r="P110" s="91"/>
      <c r="Q110" s="91"/>
      <c r="R110" s="90"/>
      <c r="S110" s="93"/>
      <c r="T110" s="91"/>
      <c r="U110" s="91"/>
      <c r="V110" s="90"/>
    </row>
    <row r="111" spans="1:22" x14ac:dyDescent="0.2">
      <c r="A111" s="88">
        <v>103</v>
      </c>
      <c r="B111" s="22" t="s">
        <v>6</v>
      </c>
      <c r="C111" s="35">
        <f t="shared" si="20"/>
        <v>0</v>
      </c>
      <c r="D111" s="130">
        <f t="shared" si="20"/>
        <v>0</v>
      </c>
      <c r="E111" s="24">
        <f t="shared" si="20"/>
        <v>0</v>
      </c>
      <c r="F111" s="25">
        <f t="shared" si="20"/>
        <v>0</v>
      </c>
      <c r="G111" s="26">
        <f t="shared" si="24"/>
        <v>0</v>
      </c>
      <c r="H111" s="24"/>
      <c r="I111" s="24"/>
      <c r="J111" s="27"/>
      <c r="K111" s="93"/>
      <c r="L111" s="91"/>
      <c r="M111" s="91"/>
      <c r="N111" s="90"/>
      <c r="O111" s="93"/>
      <c r="P111" s="91"/>
      <c r="Q111" s="91"/>
      <c r="R111" s="90"/>
      <c r="S111" s="35">
        <f>T111+V111</f>
        <v>0</v>
      </c>
      <c r="T111" s="130"/>
      <c r="U111" s="24"/>
      <c r="V111" s="27"/>
    </row>
    <row r="112" spans="1:22" x14ac:dyDescent="0.2">
      <c r="A112" s="88">
        <v>104</v>
      </c>
      <c r="B112" s="37" t="s">
        <v>132</v>
      </c>
      <c r="C112" s="131">
        <f t="shared" si="20"/>
        <v>0</v>
      </c>
      <c r="D112" s="132">
        <f t="shared" si="20"/>
        <v>0</v>
      </c>
      <c r="E112" s="20"/>
      <c r="F112" s="28"/>
      <c r="G112" s="17">
        <f t="shared" si="24"/>
        <v>0</v>
      </c>
      <c r="H112" s="20"/>
      <c r="I112" s="24"/>
      <c r="J112" s="27"/>
      <c r="K112" s="93"/>
      <c r="L112" s="91"/>
      <c r="M112" s="91"/>
      <c r="N112" s="90"/>
      <c r="O112" s="93"/>
      <c r="P112" s="91"/>
      <c r="Q112" s="91"/>
      <c r="R112" s="90"/>
      <c r="S112" s="35"/>
      <c r="T112" s="130"/>
      <c r="U112" s="24"/>
      <c r="V112" s="27"/>
    </row>
    <row r="113" spans="1:22" x14ac:dyDescent="0.2">
      <c r="A113" s="88">
        <v>105</v>
      </c>
      <c r="B113" s="37" t="s">
        <v>133</v>
      </c>
      <c r="C113" s="131">
        <f t="shared" si="20"/>
        <v>0</v>
      </c>
      <c r="D113" s="132">
        <f t="shared" si="20"/>
        <v>0</v>
      </c>
      <c r="E113" s="20"/>
      <c r="F113" s="28"/>
      <c r="G113" s="17">
        <f t="shared" si="24"/>
        <v>0</v>
      </c>
      <c r="H113" s="20"/>
      <c r="I113" s="24"/>
      <c r="J113" s="27"/>
      <c r="K113" s="93"/>
      <c r="L113" s="91"/>
      <c r="M113" s="91"/>
      <c r="N113" s="90"/>
      <c r="O113" s="93"/>
      <c r="P113" s="91"/>
      <c r="Q113" s="91"/>
      <c r="R113" s="90"/>
      <c r="S113" s="35"/>
      <c r="T113" s="130"/>
      <c r="U113" s="24"/>
      <c r="V113" s="27"/>
    </row>
    <row r="114" spans="1:22" x14ac:dyDescent="0.2">
      <c r="A114" s="88">
        <v>106</v>
      </c>
      <c r="B114" s="22" t="s">
        <v>7</v>
      </c>
      <c r="C114" s="35">
        <f t="shared" si="20"/>
        <v>0</v>
      </c>
      <c r="D114" s="130">
        <f t="shared" si="20"/>
        <v>0</v>
      </c>
      <c r="E114" s="24">
        <f t="shared" si="20"/>
        <v>0</v>
      </c>
      <c r="F114" s="25">
        <f t="shared" si="20"/>
        <v>0</v>
      </c>
      <c r="G114" s="26">
        <f t="shared" si="24"/>
        <v>0</v>
      </c>
      <c r="H114" s="24"/>
      <c r="I114" s="24"/>
      <c r="J114" s="90"/>
      <c r="K114" s="93"/>
      <c r="L114" s="91"/>
      <c r="M114" s="91"/>
      <c r="N114" s="90"/>
      <c r="O114" s="93"/>
      <c r="P114" s="91"/>
      <c r="Q114" s="91"/>
      <c r="R114" s="90"/>
      <c r="S114" s="35">
        <f>T114+V114</f>
        <v>0</v>
      </c>
      <c r="T114" s="130"/>
      <c r="U114" s="24"/>
      <c r="V114" s="27"/>
    </row>
    <row r="115" spans="1:22" x14ac:dyDescent="0.2">
      <c r="A115" s="88">
        <v>107</v>
      </c>
      <c r="B115" s="133" t="s">
        <v>59</v>
      </c>
      <c r="C115" s="17">
        <f t="shared" si="20"/>
        <v>0</v>
      </c>
      <c r="D115" s="20">
        <f t="shared" si="20"/>
        <v>0</v>
      </c>
      <c r="E115" s="20"/>
      <c r="F115" s="28"/>
      <c r="G115" s="17">
        <f t="shared" si="24"/>
        <v>0</v>
      </c>
      <c r="H115" s="20"/>
      <c r="I115" s="24"/>
      <c r="J115" s="90"/>
      <c r="K115" s="93"/>
      <c r="L115" s="91"/>
      <c r="M115" s="91"/>
      <c r="N115" s="90"/>
      <c r="O115" s="93"/>
      <c r="P115" s="91"/>
      <c r="Q115" s="91"/>
      <c r="R115" s="90"/>
      <c r="S115" s="26"/>
      <c r="T115" s="24"/>
      <c r="U115" s="24"/>
      <c r="V115" s="27"/>
    </row>
    <row r="116" spans="1:22" x14ac:dyDescent="0.2">
      <c r="A116" s="88">
        <v>108</v>
      </c>
      <c r="B116" s="133" t="s">
        <v>60</v>
      </c>
      <c r="C116" s="17">
        <f t="shared" si="20"/>
        <v>0</v>
      </c>
      <c r="D116" s="20">
        <f t="shared" si="20"/>
        <v>0</v>
      </c>
      <c r="E116" s="20"/>
      <c r="F116" s="28"/>
      <c r="G116" s="17">
        <f t="shared" si="24"/>
        <v>0</v>
      </c>
      <c r="H116" s="20"/>
      <c r="I116" s="24"/>
      <c r="J116" s="90"/>
      <c r="K116" s="93"/>
      <c r="L116" s="91"/>
      <c r="M116" s="91"/>
      <c r="N116" s="90"/>
      <c r="O116" s="93"/>
      <c r="P116" s="91"/>
      <c r="Q116" s="91"/>
      <c r="R116" s="90"/>
      <c r="S116" s="26"/>
      <c r="T116" s="24"/>
      <c r="U116" s="24"/>
      <c r="V116" s="27"/>
    </row>
    <row r="117" spans="1:22" x14ac:dyDescent="0.2">
      <c r="A117" s="88">
        <v>109</v>
      </c>
      <c r="B117" s="22" t="s">
        <v>134</v>
      </c>
      <c r="C117" s="26">
        <f t="shared" si="20"/>
        <v>0</v>
      </c>
      <c r="D117" s="24">
        <f t="shared" si="20"/>
        <v>0</v>
      </c>
      <c r="E117" s="24">
        <f t="shared" si="20"/>
        <v>0</v>
      </c>
      <c r="F117" s="25"/>
      <c r="G117" s="26">
        <f t="shared" si="24"/>
        <v>0</v>
      </c>
      <c r="H117" s="24"/>
      <c r="I117" s="24"/>
      <c r="J117" s="27"/>
      <c r="K117" s="93"/>
      <c r="L117" s="91"/>
      <c r="M117" s="91"/>
      <c r="N117" s="90"/>
      <c r="O117" s="93"/>
      <c r="P117" s="91"/>
      <c r="Q117" s="91"/>
      <c r="R117" s="90"/>
      <c r="S117" s="26">
        <f>T117+V117</f>
        <v>0</v>
      </c>
      <c r="T117" s="24"/>
      <c r="U117" s="24"/>
      <c r="V117" s="27"/>
    </row>
    <row r="118" spans="1:22" x14ac:dyDescent="0.2">
      <c r="A118" s="88">
        <v>110</v>
      </c>
      <c r="B118" s="51" t="s">
        <v>8</v>
      </c>
      <c r="C118" s="26">
        <f t="shared" si="20"/>
        <v>0</v>
      </c>
      <c r="D118" s="24">
        <f t="shared" si="20"/>
        <v>0</v>
      </c>
      <c r="E118" s="24"/>
      <c r="F118" s="25"/>
      <c r="G118" s="26">
        <f t="shared" si="24"/>
        <v>0</v>
      </c>
      <c r="H118" s="24"/>
      <c r="I118" s="24"/>
      <c r="J118" s="27"/>
      <c r="K118" s="93"/>
      <c r="L118" s="91"/>
      <c r="M118" s="91"/>
      <c r="N118" s="90"/>
      <c r="O118" s="93"/>
      <c r="P118" s="91"/>
      <c r="Q118" s="91"/>
      <c r="R118" s="90"/>
      <c r="S118" s="26"/>
      <c r="T118" s="24"/>
      <c r="U118" s="24"/>
      <c r="V118" s="27"/>
    </row>
    <row r="119" spans="1:22" x14ac:dyDescent="0.2">
      <c r="A119" s="88">
        <v>111</v>
      </c>
      <c r="B119" s="134" t="s">
        <v>135</v>
      </c>
      <c r="C119" s="17">
        <f t="shared" si="20"/>
        <v>0</v>
      </c>
      <c r="D119" s="20">
        <f t="shared" si="20"/>
        <v>0</v>
      </c>
      <c r="E119" s="20"/>
      <c r="F119" s="28"/>
      <c r="G119" s="17">
        <f t="shared" si="24"/>
        <v>0</v>
      </c>
      <c r="H119" s="20"/>
      <c r="I119" s="24"/>
      <c r="J119" s="27"/>
      <c r="K119" s="93"/>
      <c r="L119" s="91"/>
      <c r="M119" s="91"/>
      <c r="N119" s="90"/>
      <c r="O119" s="93"/>
      <c r="P119" s="91"/>
      <c r="Q119" s="91"/>
      <c r="R119" s="90"/>
      <c r="S119" s="26"/>
      <c r="T119" s="24"/>
      <c r="U119" s="24"/>
      <c r="V119" s="27"/>
    </row>
    <row r="120" spans="1:22" x14ac:dyDescent="0.2">
      <c r="A120" s="88">
        <v>112</v>
      </c>
      <c r="B120" s="134" t="s">
        <v>61</v>
      </c>
      <c r="C120" s="17">
        <f t="shared" si="20"/>
        <v>0</v>
      </c>
      <c r="D120" s="20">
        <f t="shared" si="20"/>
        <v>0</v>
      </c>
      <c r="E120" s="20"/>
      <c r="F120" s="28"/>
      <c r="G120" s="17">
        <f t="shared" si="24"/>
        <v>0</v>
      </c>
      <c r="H120" s="20"/>
      <c r="I120" s="24"/>
      <c r="J120" s="27"/>
      <c r="K120" s="93"/>
      <c r="L120" s="91"/>
      <c r="M120" s="91"/>
      <c r="N120" s="90"/>
      <c r="O120" s="93"/>
      <c r="P120" s="91"/>
      <c r="Q120" s="91"/>
      <c r="R120" s="90"/>
      <c r="S120" s="26"/>
      <c r="T120" s="24"/>
      <c r="U120" s="24"/>
      <c r="V120" s="27"/>
    </row>
    <row r="121" spans="1:22" ht="25.5" x14ac:dyDescent="0.2">
      <c r="A121" s="88">
        <v>113</v>
      </c>
      <c r="B121" s="135" t="s">
        <v>62</v>
      </c>
      <c r="C121" s="17">
        <f t="shared" si="20"/>
        <v>0</v>
      </c>
      <c r="D121" s="20">
        <f t="shared" si="20"/>
        <v>0</v>
      </c>
      <c r="E121" s="20"/>
      <c r="F121" s="28"/>
      <c r="G121" s="17">
        <f t="shared" si="24"/>
        <v>0</v>
      </c>
      <c r="H121" s="20"/>
      <c r="I121" s="24"/>
      <c r="J121" s="27"/>
      <c r="K121" s="93"/>
      <c r="L121" s="91"/>
      <c r="M121" s="91"/>
      <c r="N121" s="90"/>
      <c r="O121" s="93"/>
      <c r="P121" s="91"/>
      <c r="Q121" s="91"/>
      <c r="R121" s="90"/>
      <c r="S121" s="26"/>
      <c r="T121" s="24"/>
      <c r="U121" s="24"/>
      <c r="V121" s="27"/>
    </row>
    <row r="122" spans="1:22" ht="25.5" x14ac:dyDescent="0.2">
      <c r="A122" s="88">
        <v>114</v>
      </c>
      <c r="B122" s="31" t="s">
        <v>35</v>
      </c>
      <c r="C122" s="26">
        <f t="shared" si="20"/>
        <v>0</v>
      </c>
      <c r="D122" s="24">
        <f t="shared" si="20"/>
        <v>0</v>
      </c>
      <c r="E122" s="24">
        <f t="shared" si="20"/>
        <v>0</v>
      </c>
      <c r="F122" s="25"/>
      <c r="G122" s="26">
        <f t="shared" si="24"/>
        <v>0</v>
      </c>
      <c r="H122" s="24"/>
      <c r="I122" s="24"/>
      <c r="J122" s="27"/>
      <c r="K122" s="93"/>
      <c r="L122" s="91"/>
      <c r="M122" s="91"/>
      <c r="N122" s="90"/>
      <c r="O122" s="93"/>
      <c r="P122" s="91"/>
      <c r="Q122" s="91"/>
      <c r="R122" s="90"/>
      <c r="S122" s="26">
        <f>T122+V122</f>
        <v>0</v>
      </c>
      <c r="T122" s="24"/>
      <c r="U122" s="24"/>
      <c r="V122" s="27"/>
    </row>
    <row r="123" spans="1:22" x14ac:dyDescent="0.2">
      <c r="A123" s="88">
        <v>115</v>
      </c>
      <c r="B123" s="22" t="s">
        <v>10</v>
      </c>
      <c r="C123" s="26">
        <f t="shared" si="20"/>
        <v>0</v>
      </c>
      <c r="D123" s="24">
        <f t="shared" si="20"/>
        <v>0</v>
      </c>
      <c r="E123" s="24">
        <f t="shared" si="20"/>
        <v>0</v>
      </c>
      <c r="F123" s="25"/>
      <c r="G123" s="26">
        <f t="shared" si="24"/>
        <v>0</v>
      </c>
      <c r="H123" s="24"/>
      <c r="I123" s="24"/>
      <c r="J123" s="29"/>
      <c r="K123" s="93"/>
      <c r="L123" s="91"/>
      <c r="M123" s="91"/>
      <c r="N123" s="90"/>
      <c r="O123" s="93"/>
      <c r="P123" s="91"/>
      <c r="Q123" s="91"/>
      <c r="R123" s="90"/>
      <c r="S123" s="26">
        <f t="shared" ref="S123:S131" si="25">T123+V123</f>
        <v>0</v>
      </c>
      <c r="T123" s="24"/>
      <c r="U123" s="20"/>
      <c r="V123" s="29"/>
    </row>
    <row r="124" spans="1:22" x14ac:dyDescent="0.2">
      <c r="A124" s="88">
        <f t="shared" si="19"/>
        <v>116</v>
      </c>
      <c r="B124" s="22" t="s">
        <v>11</v>
      </c>
      <c r="C124" s="26">
        <f t="shared" si="20"/>
        <v>0</v>
      </c>
      <c r="D124" s="24">
        <f t="shared" si="20"/>
        <v>0</v>
      </c>
      <c r="E124" s="24">
        <f t="shared" si="20"/>
        <v>0</v>
      </c>
      <c r="F124" s="25"/>
      <c r="G124" s="26">
        <f t="shared" si="24"/>
        <v>0</v>
      </c>
      <c r="H124" s="24"/>
      <c r="I124" s="24"/>
      <c r="J124" s="29"/>
      <c r="K124" s="93"/>
      <c r="L124" s="91"/>
      <c r="M124" s="91"/>
      <c r="N124" s="90"/>
      <c r="O124" s="93"/>
      <c r="P124" s="91"/>
      <c r="Q124" s="91"/>
      <c r="R124" s="90"/>
      <c r="S124" s="26">
        <f t="shared" si="25"/>
        <v>0</v>
      </c>
      <c r="T124" s="24"/>
      <c r="U124" s="20"/>
      <c r="V124" s="29"/>
    </row>
    <row r="125" spans="1:22" x14ac:dyDescent="0.2">
      <c r="A125" s="88">
        <f t="shared" si="19"/>
        <v>117</v>
      </c>
      <c r="B125" s="22" t="s">
        <v>12</v>
      </c>
      <c r="C125" s="26">
        <f t="shared" si="20"/>
        <v>0</v>
      </c>
      <c r="D125" s="24">
        <f t="shared" si="20"/>
        <v>0</v>
      </c>
      <c r="E125" s="24">
        <f t="shared" si="20"/>
        <v>0</v>
      </c>
      <c r="F125" s="25"/>
      <c r="G125" s="26">
        <f t="shared" si="24"/>
        <v>0</v>
      </c>
      <c r="H125" s="24"/>
      <c r="I125" s="24"/>
      <c r="J125" s="27"/>
      <c r="K125" s="93"/>
      <c r="L125" s="91"/>
      <c r="M125" s="91"/>
      <c r="N125" s="90"/>
      <c r="O125" s="93"/>
      <c r="P125" s="91"/>
      <c r="Q125" s="91"/>
      <c r="R125" s="90"/>
      <c r="S125" s="26">
        <f t="shared" si="25"/>
        <v>0</v>
      </c>
      <c r="T125" s="24"/>
      <c r="U125" s="20"/>
      <c r="V125" s="29"/>
    </row>
    <row r="126" spans="1:22" x14ac:dyDescent="0.2">
      <c r="A126" s="88">
        <f t="shared" si="19"/>
        <v>118</v>
      </c>
      <c r="B126" s="22" t="s">
        <v>13</v>
      </c>
      <c r="C126" s="26">
        <f t="shared" si="20"/>
        <v>0</v>
      </c>
      <c r="D126" s="24">
        <f t="shared" si="20"/>
        <v>0</v>
      </c>
      <c r="E126" s="24">
        <f t="shared" si="20"/>
        <v>0</v>
      </c>
      <c r="F126" s="25"/>
      <c r="G126" s="26">
        <f t="shared" si="24"/>
        <v>0</v>
      </c>
      <c r="H126" s="24"/>
      <c r="I126" s="24"/>
      <c r="J126" s="29"/>
      <c r="K126" s="93"/>
      <c r="L126" s="91"/>
      <c r="M126" s="91"/>
      <c r="N126" s="90"/>
      <c r="O126" s="93"/>
      <c r="P126" s="91"/>
      <c r="Q126" s="91"/>
      <c r="R126" s="90"/>
      <c r="S126" s="26"/>
      <c r="T126" s="24"/>
      <c r="U126" s="20"/>
      <c r="V126" s="29"/>
    </row>
    <row r="127" spans="1:22" x14ac:dyDescent="0.2">
      <c r="A127" s="88">
        <f t="shared" si="19"/>
        <v>119</v>
      </c>
      <c r="B127" s="22" t="s">
        <v>14</v>
      </c>
      <c r="C127" s="26">
        <f t="shared" si="20"/>
        <v>0</v>
      </c>
      <c r="D127" s="24">
        <f t="shared" si="20"/>
        <v>0</v>
      </c>
      <c r="E127" s="24">
        <f t="shared" si="20"/>
        <v>0</v>
      </c>
      <c r="F127" s="25"/>
      <c r="G127" s="26">
        <f t="shared" si="24"/>
        <v>0</v>
      </c>
      <c r="H127" s="24"/>
      <c r="I127" s="24"/>
      <c r="J127" s="29"/>
      <c r="K127" s="93"/>
      <c r="L127" s="91"/>
      <c r="M127" s="91"/>
      <c r="N127" s="90"/>
      <c r="O127" s="93"/>
      <c r="P127" s="91"/>
      <c r="Q127" s="91"/>
      <c r="R127" s="90"/>
      <c r="S127" s="26">
        <f t="shared" si="25"/>
        <v>0</v>
      </c>
      <c r="T127" s="24"/>
      <c r="U127" s="24"/>
      <c r="V127" s="29"/>
    </row>
    <row r="128" spans="1:22" x14ac:dyDescent="0.2">
      <c r="A128" s="88">
        <f t="shared" si="19"/>
        <v>120</v>
      </c>
      <c r="B128" s="22" t="s">
        <v>15</v>
      </c>
      <c r="C128" s="26">
        <f t="shared" si="20"/>
        <v>0</v>
      </c>
      <c r="D128" s="24">
        <f t="shared" si="20"/>
        <v>0</v>
      </c>
      <c r="E128" s="24">
        <f t="shared" si="20"/>
        <v>0</v>
      </c>
      <c r="F128" s="25"/>
      <c r="G128" s="26">
        <f t="shared" si="24"/>
        <v>0</v>
      </c>
      <c r="H128" s="24"/>
      <c r="I128" s="24"/>
      <c r="J128" s="29"/>
      <c r="K128" s="93"/>
      <c r="L128" s="91"/>
      <c r="M128" s="91"/>
      <c r="N128" s="90"/>
      <c r="O128" s="93"/>
      <c r="P128" s="91"/>
      <c r="Q128" s="91"/>
      <c r="R128" s="90"/>
      <c r="S128" s="26">
        <f t="shared" si="25"/>
        <v>0</v>
      </c>
      <c r="T128" s="24"/>
      <c r="U128" s="20"/>
      <c r="V128" s="29"/>
    </row>
    <row r="129" spans="1:22" x14ac:dyDescent="0.2">
      <c r="A129" s="88">
        <f t="shared" si="19"/>
        <v>121</v>
      </c>
      <c r="B129" s="22" t="s">
        <v>16</v>
      </c>
      <c r="C129" s="26">
        <f t="shared" si="20"/>
        <v>0</v>
      </c>
      <c r="D129" s="24">
        <f t="shared" si="20"/>
        <v>0</v>
      </c>
      <c r="E129" s="24">
        <f t="shared" si="20"/>
        <v>0</v>
      </c>
      <c r="F129" s="25"/>
      <c r="G129" s="26">
        <f t="shared" si="24"/>
        <v>0</v>
      </c>
      <c r="H129" s="24"/>
      <c r="I129" s="24"/>
      <c r="J129" s="29"/>
      <c r="K129" s="93"/>
      <c r="L129" s="91"/>
      <c r="M129" s="91"/>
      <c r="N129" s="90"/>
      <c r="O129" s="93"/>
      <c r="P129" s="91"/>
      <c r="Q129" s="91"/>
      <c r="R129" s="90"/>
      <c r="S129" s="26"/>
      <c r="T129" s="24"/>
      <c r="U129" s="20"/>
      <c r="V129" s="29"/>
    </row>
    <row r="130" spans="1:22" x14ac:dyDescent="0.2">
      <c r="A130" s="88">
        <f t="shared" si="19"/>
        <v>122</v>
      </c>
      <c r="B130" s="22" t="s">
        <v>17</v>
      </c>
      <c r="C130" s="26">
        <f t="shared" si="20"/>
        <v>0</v>
      </c>
      <c r="D130" s="24">
        <f t="shared" si="20"/>
        <v>0</v>
      </c>
      <c r="E130" s="24"/>
      <c r="F130" s="25"/>
      <c r="G130" s="26">
        <f t="shared" si="24"/>
        <v>0</v>
      </c>
      <c r="H130" s="24"/>
      <c r="I130" s="24"/>
      <c r="J130" s="29"/>
      <c r="K130" s="93"/>
      <c r="L130" s="91"/>
      <c r="M130" s="91"/>
      <c r="N130" s="90"/>
      <c r="O130" s="93"/>
      <c r="P130" s="91"/>
      <c r="Q130" s="91"/>
      <c r="R130" s="90"/>
      <c r="S130" s="26"/>
      <c r="T130" s="24"/>
      <c r="U130" s="20"/>
      <c r="V130" s="29"/>
    </row>
    <row r="131" spans="1:22" x14ac:dyDescent="0.2">
      <c r="A131" s="88">
        <f t="shared" si="19"/>
        <v>123</v>
      </c>
      <c r="B131" s="22" t="s">
        <v>29</v>
      </c>
      <c r="C131" s="26">
        <f t="shared" si="20"/>
        <v>0</v>
      </c>
      <c r="D131" s="24">
        <f t="shared" si="20"/>
        <v>0</v>
      </c>
      <c r="E131" s="24">
        <f t="shared" si="20"/>
        <v>0</v>
      </c>
      <c r="F131" s="25"/>
      <c r="G131" s="26">
        <f t="shared" si="24"/>
        <v>0</v>
      </c>
      <c r="H131" s="24"/>
      <c r="I131" s="24"/>
      <c r="J131" s="29"/>
      <c r="K131" s="93"/>
      <c r="L131" s="91"/>
      <c r="M131" s="91"/>
      <c r="N131" s="90"/>
      <c r="O131" s="93"/>
      <c r="P131" s="91"/>
      <c r="Q131" s="91"/>
      <c r="R131" s="90"/>
      <c r="S131" s="26">
        <f t="shared" si="25"/>
        <v>0</v>
      </c>
      <c r="T131" s="24"/>
      <c r="U131" s="20"/>
      <c r="V131" s="29"/>
    </row>
    <row r="132" spans="1:22" x14ac:dyDescent="0.2">
      <c r="A132" s="88">
        <f t="shared" si="19"/>
        <v>124</v>
      </c>
      <c r="B132" s="22" t="s">
        <v>18</v>
      </c>
      <c r="C132" s="26">
        <f t="shared" si="20"/>
        <v>0</v>
      </c>
      <c r="D132" s="24">
        <f t="shared" si="20"/>
        <v>0</v>
      </c>
      <c r="E132" s="24"/>
      <c r="F132" s="25"/>
      <c r="G132" s="32">
        <f t="shared" si="24"/>
        <v>0</v>
      </c>
      <c r="H132" s="24"/>
      <c r="I132" s="24"/>
      <c r="J132" s="29"/>
      <c r="K132" s="93"/>
      <c r="L132" s="91"/>
      <c r="M132" s="91"/>
      <c r="N132" s="90"/>
      <c r="O132" s="93"/>
      <c r="P132" s="91"/>
      <c r="Q132" s="91"/>
      <c r="R132" s="90"/>
      <c r="S132" s="26"/>
      <c r="T132" s="20"/>
      <c r="U132" s="20"/>
      <c r="V132" s="29"/>
    </row>
    <row r="133" spans="1:22" x14ac:dyDescent="0.2">
      <c r="A133" s="88">
        <f t="shared" si="19"/>
        <v>125</v>
      </c>
      <c r="B133" s="22" t="s">
        <v>136</v>
      </c>
      <c r="C133" s="26">
        <f t="shared" si="20"/>
        <v>0</v>
      </c>
      <c r="D133" s="24">
        <f t="shared" si="20"/>
        <v>0</v>
      </c>
      <c r="E133" s="24"/>
      <c r="F133" s="25"/>
      <c r="G133" s="32">
        <f>G134</f>
        <v>0</v>
      </c>
      <c r="H133" s="24"/>
      <c r="I133" s="24"/>
      <c r="J133" s="95"/>
      <c r="K133" s="100"/>
      <c r="L133" s="91"/>
      <c r="M133" s="91"/>
      <c r="N133" s="95"/>
      <c r="O133" s="100"/>
      <c r="P133" s="91"/>
      <c r="Q133" s="91"/>
      <c r="R133" s="95"/>
      <c r="S133" s="100"/>
      <c r="T133" s="91"/>
      <c r="U133" s="91"/>
      <c r="V133" s="95"/>
    </row>
    <row r="134" spans="1:22" x14ac:dyDescent="0.2">
      <c r="A134" s="88">
        <f t="shared" si="19"/>
        <v>126</v>
      </c>
      <c r="B134" s="22" t="s">
        <v>137</v>
      </c>
      <c r="C134" s="17">
        <f t="shared" si="20"/>
        <v>0</v>
      </c>
      <c r="D134" s="20">
        <f t="shared" si="20"/>
        <v>0</v>
      </c>
      <c r="E134" s="24"/>
      <c r="F134" s="25"/>
      <c r="G134" s="100">
        <f t="shared" si="24"/>
        <v>0</v>
      </c>
      <c r="H134" s="20"/>
      <c r="I134" s="24"/>
      <c r="J134" s="95"/>
      <c r="K134" s="100"/>
      <c r="L134" s="91"/>
      <c r="M134" s="91"/>
      <c r="N134" s="95"/>
      <c r="O134" s="100"/>
      <c r="P134" s="91"/>
      <c r="Q134" s="91"/>
      <c r="R134" s="95"/>
      <c r="S134" s="32"/>
      <c r="T134" s="24"/>
      <c r="U134" s="24"/>
      <c r="V134" s="33"/>
    </row>
    <row r="135" spans="1:22" x14ac:dyDescent="0.2">
      <c r="A135" s="88">
        <f t="shared" si="19"/>
        <v>127</v>
      </c>
      <c r="B135" s="22" t="s">
        <v>101</v>
      </c>
      <c r="C135" s="26">
        <f t="shared" si="20"/>
        <v>0</v>
      </c>
      <c r="D135" s="24">
        <f t="shared" si="20"/>
        <v>0</v>
      </c>
      <c r="E135" s="24"/>
      <c r="F135" s="25"/>
      <c r="G135" s="32">
        <f>G136+G137</f>
        <v>0</v>
      </c>
      <c r="H135" s="24"/>
      <c r="I135" s="91"/>
      <c r="J135" s="95"/>
      <c r="K135" s="100"/>
      <c r="L135" s="91"/>
      <c r="M135" s="91"/>
      <c r="N135" s="95"/>
      <c r="O135" s="100"/>
      <c r="P135" s="91"/>
      <c r="Q135" s="91"/>
      <c r="R135" s="95"/>
      <c r="S135" s="100"/>
      <c r="T135" s="91"/>
      <c r="U135" s="91"/>
      <c r="V135" s="95"/>
    </row>
    <row r="136" spans="1:22" x14ac:dyDescent="0.2">
      <c r="A136" s="88">
        <f t="shared" si="19"/>
        <v>128</v>
      </c>
      <c r="B136" s="37" t="s">
        <v>138</v>
      </c>
      <c r="C136" s="17">
        <f t="shared" si="20"/>
        <v>0</v>
      </c>
      <c r="D136" s="20">
        <f t="shared" si="20"/>
        <v>0</v>
      </c>
      <c r="E136" s="24"/>
      <c r="F136" s="25"/>
      <c r="G136" s="93">
        <f t="shared" si="24"/>
        <v>0</v>
      </c>
      <c r="H136" s="20"/>
      <c r="I136" s="24"/>
      <c r="J136" s="90"/>
      <c r="K136" s="93"/>
      <c r="L136" s="91"/>
      <c r="M136" s="91"/>
      <c r="N136" s="90"/>
      <c r="O136" s="93"/>
      <c r="P136" s="91"/>
      <c r="Q136" s="91"/>
      <c r="R136" s="90"/>
      <c r="S136" s="26"/>
      <c r="T136" s="24"/>
      <c r="U136" s="24"/>
      <c r="V136" s="27"/>
    </row>
    <row r="137" spans="1:22" x14ac:dyDescent="0.2">
      <c r="A137" s="88">
        <f t="shared" si="19"/>
        <v>129</v>
      </c>
      <c r="B137" s="136" t="s">
        <v>139</v>
      </c>
      <c r="C137" s="17">
        <f t="shared" si="20"/>
        <v>0</v>
      </c>
      <c r="D137" s="20">
        <f t="shared" si="20"/>
        <v>0</v>
      </c>
      <c r="E137" s="24"/>
      <c r="F137" s="25"/>
      <c r="G137" s="93">
        <f t="shared" si="24"/>
        <v>0</v>
      </c>
      <c r="H137" s="20"/>
      <c r="I137" s="24"/>
      <c r="J137" s="90"/>
      <c r="K137" s="93"/>
      <c r="L137" s="91"/>
      <c r="M137" s="91"/>
      <c r="N137" s="90"/>
      <c r="O137" s="93"/>
      <c r="P137" s="91"/>
      <c r="Q137" s="91"/>
      <c r="R137" s="90"/>
      <c r="S137" s="26"/>
      <c r="T137" s="24"/>
      <c r="U137" s="24"/>
      <c r="V137" s="27"/>
    </row>
    <row r="138" spans="1:22" x14ac:dyDescent="0.2">
      <c r="A138" s="88">
        <v>130</v>
      </c>
      <c r="B138" s="22" t="s">
        <v>74</v>
      </c>
      <c r="C138" s="26">
        <f>G138+K138+O138+S138</f>
        <v>37.466999999999999</v>
      </c>
      <c r="D138" s="24">
        <f>H138+L138+P138+T138</f>
        <v>37.466999999999999</v>
      </c>
      <c r="E138" s="24">
        <f t="shared" si="20"/>
        <v>18.872</v>
      </c>
      <c r="F138" s="25"/>
      <c r="G138" s="26">
        <f>+H138</f>
        <v>33.466999999999999</v>
      </c>
      <c r="H138" s="24">
        <v>33.466999999999999</v>
      </c>
      <c r="I138" s="24">
        <v>18.872</v>
      </c>
      <c r="J138" s="90"/>
      <c r="K138" s="93"/>
      <c r="L138" s="91"/>
      <c r="M138" s="91"/>
      <c r="N138" s="90"/>
      <c r="O138" s="93"/>
      <c r="P138" s="91"/>
      <c r="Q138" s="91"/>
      <c r="R138" s="90"/>
      <c r="S138" s="26">
        <f>T138+V138</f>
        <v>4</v>
      </c>
      <c r="T138" s="24">
        <v>4</v>
      </c>
      <c r="U138" s="24"/>
      <c r="V138" s="27"/>
    </row>
    <row r="139" spans="1:22" ht="13.5" thickBot="1" x14ac:dyDescent="0.25">
      <c r="A139" s="117">
        <v>131</v>
      </c>
      <c r="B139" s="39" t="s">
        <v>118</v>
      </c>
      <c r="C139" s="43">
        <f>G139+K139+O139+S139</f>
        <v>27.847999999999999</v>
      </c>
      <c r="D139" s="41">
        <f>H139+L139+P139+T139</f>
        <v>27.847999999999999</v>
      </c>
      <c r="E139" s="41">
        <f>I139+M139+Q139+U139</f>
        <v>19.053999999999998</v>
      </c>
      <c r="F139" s="42"/>
      <c r="G139" s="54">
        <f>+H139</f>
        <v>27.448</v>
      </c>
      <c r="H139" s="53">
        <v>27.448</v>
      </c>
      <c r="I139" s="53">
        <v>19.053999999999998</v>
      </c>
      <c r="J139" s="120"/>
      <c r="K139" s="137"/>
      <c r="L139" s="138"/>
      <c r="M139" s="138"/>
      <c r="N139" s="139"/>
      <c r="O139" s="137"/>
      <c r="P139" s="138"/>
      <c r="Q139" s="138"/>
      <c r="R139" s="139"/>
      <c r="S139" s="26">
        <f>T139+V139</f>
        <v>0.4</v>
      </c>
      <c r="T139" s="41">
        <v>0.4</v>
      </c>
      <c r="U139" s="41"/>
      <c r="V139" s="44"/>
    </row>
    <row r="140" spans="1:22" ht="45.75" thickBot="1" x14ac:dyDescent="0.25">
      <c r="A140" s="68">
        <v>132</v>
      </c>
      <c r="B140" s="140" t="s">
        <v>140</v>
      </c>
      <c r="C140" s="70">
        <f t="shared" si="20"/>
        <v>0</v>
      </c>
      <c r="D140" s="57">
        <f t="shared" si="20"/>
        <v>0</v>
      </c>
      <c r="E140" s="57">
        <f t="shared" si="20"/>
        <v>0</v>
      </c>
      <c r="F140" s="60">
        <f t="shared" si="20"/>
        <v>0</v>
      </c>
      <c r="G140" s="70">
        <f>G141+SUM(G157:G168)+G170+G173</f>
        <v>0</v>
      </c>
      <c r="H140" s="59">
        <f>H141+SUM(H157:H168)+H170+H173</f>
        <v>0</v>
      </c>
      <c r="I140" s="57">
        <f>I141+SUM(I157:I168)+I170+I173</f>
        <v>0</v>
      </c>
      <c r="J140" s="62">
        <f>J141+SUM(J157:J168)+J170+J173</f>
        <v>0</v>
      </c>
      <c r="K140" s="71">
        <f>K141+SUM(K158:K168)+K173</f>
        <v>0</v>
      </c>
      <c r="L140" s="57">
        <f>L141+SUM(L158:L168)+L173</f>
        <v>0</v>
      </c>
      <c r="M140" s="57">
        <f>M141+SUM(M157:M168)+M170+M173</f>
        <v>0</v>
      </c>
      <c r="N140" s="62"/>
      <c r="O140" s="70"/>
      <c r="P140" s="57"/>
      <c r="Q140" s="57"/>
      <c r="R140" s="62"/>
      <c r="S140" s="70">
        <f>S141+SUM(S157:S168)+S170+S173</f>
        <v>0</v>
      </c>
      <c r="T140" s="57">
        <f>T157+T173</f>
        <v>0</v>
      </c>
      <c r="U140" s="57">
        <f>U157+U173</f>
        <v>0</v>
      </c>
      <c r="V140" s="62"/>
    </row>
    <row r="141" spans="1:22" x14ac:dyDescent="0.2">
      <c r="A141" s="73">
        <f t="shared" si="19"/>
        <v>133</v>
      </c>
      <c r="B141" s="87" t="s">
        <v>86</v>
      </c>
      <c r="C141" s="82">
        <f t="shared" si="20"/>
        <v>0</v>
      </c>
      <c r="D141" s="80">
        <f t="shared" si="20"/>
        <v>0</v>
      </c>
      <c r="E141" s="80"/>
      <c r="F141" s="83">
        <f t="shared" si="20"/>
        <v>0</v>
      </c>
      <c r="G141" s="80">
        <f>SUM(G142:G156)</f>
        <v>0</v>
      </c>
      <c r="H141" s="80">
        <f>SUM(H142:H156)</f>
        <v>0</v>
      </c>
      <c r="I141" s="80"/>
      <c r="J141" s="84">
        <f>SUM(J142:J156)</f>
        <v>0</v>
      </c>
      <c r="K141" s="85">
        <f>SUM(K142:K153)+K154</f>
        <v>0</v>
      </c>
      <c r="L141" s="80">
        <f>SUM(L142:L153)</f>
        <v>0</v>
      </c>
      <c r="M141" s="80">
        <f>SUM(M142:M153)</f>
        <v>0</v>
      </c>
      <c r="N141" s="110"/>
      <c r="O141" s="129"/>
      <c r="P141" s="114"/>
      <c r="Q141" s="114"/>
      <c r="R141" s="110"/>
      <c r="S141" s="129"/>
      <c r="T141" s="114"/>
      <c r="U141" s="114"/>
      <c r="V141" s="110"/>
    </row>
    <row r="142" spans="1:22" x14ac:dyDescent="0.2">
      <c r="A142" s="88">
        <f t="shared" si="19"/>
        <v>134</v>
      </c>
      <c r="B142" s="37" t="s">
        <v>141</v>
      </c>
      <c r="C142" s="17">
        <f t="shared" si="20"/>
        <v>0</v>
      </c>
      <c r="D142" s="91">
        <f t="shared" si="20"/>
        <v>0</v>
      </c>
      <c r="E142" s="24"/>
      <c r="F142" s="27"/>
      <c r="G142" s="97">
        <f t="shared" si="24"/>
        <v>0</v>
      </c>
      <c r="H142" s="91"/>
      <c r="I142" s="91"/>
      <c r="J142" s="92"/>
      <c r="K142" s="93"/>
      <c r="L142" s="91"/>
      <c r="M142" s="91"/>
      <c r="N142" s="90"/>
      <c r="O142" s="93"/>
      <c r="P142" s="91"/>
      <c r="Q142" s="91"/>
      <c r="R142" s="90"/>
      <c r="S142" s="93"/>
      <c r="T142" s="91"/>
      <c r="U142" s="91"/>
      <c r="V142" s="90"/>
    </row>
    <row r="143" spans="1:22" x14ac:dyDescent="0.2">
      <c r="A143" s="88">
        <f>+A142+1</f>
        <v>135</v>
      </c>
      <c r="B143" s="37" t="s">
        <v>142</v>
      </c>
      <c r="C143" s="17">
        <f t="shared" si="20"/>
        <v>0</v>
      </c>
      <c r="D143" s="91">
        <f t="shared" si="20"/>
        <v>0</v>
      </c>
      <c r="E143" s="24"/>
      <c r="F143" s="27"/>
      <c r="G143" s="97">
        <f t="shared" si="24"/>
        <v>0</v>
      </c>
      <c r="H143" s="91"/>
      <c r="I143" s="91"/>
      <c r="J143" s="92"/>
      <c r="K143" s="93"/>
      <c r="L143" s="91"/>
      <c r="M143" s="91"/>
      <c r="N143" s="90"/>
      <c r="O143" s="93"/>
      <c r="P143" s="91"/>
      <c r="Q143" s="91"/>
      <c r="R143" s="90"/>
      <c r="S143" s="93"/>
      <c r="T143" s="91"/>
      <c r="U143" s="91"/>
      <c r="V143" s="90"/>
    </row>
    <row r="144" spans="1:22" x14ac:dyDescent="0.2">
      <c r="A144" s="88">
        <f>+A143+1</f>
        <v>136</v>
      </c>
      <c r="B144" s="37" t="s">
        <v>143</v>
      </c>
      <c r="C144" s="17">
        <f t="shared" si="20"/>
        <v>0</v>
      </c>
      <c r="D144" s="91">
        <f t="shared" si="20"/>
        <v>0</v>
      </c>
      <c r="E144" s="24"/>
      <c r="F144" s="27"/>
      <c r="G144" s="97">
        <f t="shared" si="24"/>
        <v>0</v>
      </c>
      <c r="H144" s="91"/>
      <c r="I144" s="91"/>
      <c r="J144" s="92"/>
      <c r="K144" s="93"/>
      <c r="L144" s="91"/>
      <c r="M144" s="91"/>
      <c r="N144" s="90"/>
      <c r="O144" s="93"/>
      <c r="P144" s="91"/>
      <c r="Q144" s="91"/>
      <c r="R144" s="90"/>
      <c r="S144" s="93"/>
      <c r="T144" s="91"/>
      <c r="U144" s="91"/>
      <c r="V144" s="90"/>
    </row>
    <row r="145" spans="1:22" x14ac:dyDescent="0.2">
      <c r="A145" s="88">
        <v>137</v>
      </c>
      <c r="B145" s="37" t="s">
        <v>144</v>
      </c>
      <c r="C145" s="17">
        <f t="shared" si="20"/>
        <v>0</v>
      </c>
      <c r="D145" s="91">
        <f t="shared" si="20"/>
        <v>0</v>
      </c>
      <c r="E145" s="24"/>
      <c r="F145" s="27"/>
      <c r="G145" s="97">
        <f t="shared" si="24"/>
        <v>0</v>
      </c>
      <c r="H145" s="89"/>
      <c r="I145" s="91"/>
      <c r="J145" s="92"/>
      <c r="K145" s="93"/>
      <c r="L145" s="91"/>
      <c r="M145" s="91"/>
      <c r="N145" s="90"/>
      <c r="O145" s="93"/>
      <c r="P145" s="91"/>
      <c r="Q145" s="91"/>
      <c r="R145" s="90"/>
      <c r="S145" s="93"/>
      <c r="T145" s="91"/>
      <c r="U145" s="91"/>
      <c r="V145" s="90"/>
    </row>
    <row r="146" spans="1:22" x14ac:dyDescent="0.2">
      <c r="A146" s="88">
        <v>138</v>
      </c>
      <c r="B146" s="116" t="s">
        <v>145</v>
      </c>
      <c r="C146" s="17">
        <f t="shared" si="20"/>
        <v>0</v>
      </c>
      <c r="D146" s="91">
        <f t="shared" si="20"/>
        <v>0</v>
      </c>
      <c r="E146" s="24"/>
      <c r="F146" s="27"/>
      <c r="G146" s="97">
        <f t="shared" si="24"/>
        <v>0</v>
      </c>
      <c r="H146" s="91"/>
      <c r="I146" s="91"/>
      <c r="J146" s="92"/>
      <c r="K146" s="93"/>
      <c r="L146" s="91"/>
      <c r="M146" s="91"/>
      <c r="N146" s="90"/>
      <c r="O146" s="93"/>
      <c r="P146" s="91"/>
      <c r="Q146" s="91"/>
      <c r="R146" s="90"/>
      <c r="S146" s="93"/>
      <c r="T146" s="91"/>
      <c r="U146" s="91"/>
      <c r="V146" s="90"/>
    </row>
    <row r="147" spans="1:22" x14ac:dyDescent="0.2">
      <c r="A147" s="88">
        <f>+A146+1</f>
        <v>139</v>
      </c>
      <c r="B147" s="37" t="s">
        <v>146</v>
      </c>
      <c r="C147" s="17">
        <f t="shared" si="20"/>
        <v>0</v>
      </c>
      <c r="D147" s="91">
        <f t="shared" si="20"/>
        <v>0</v>
      </c>
      <c r="E147" s="24"/>
      <c r="F147" s="27"/>
      <c r="G147" s="97"/>
      <c r="H147" s="91"/>
      <c r="I147" s="91"/>
      <c r="J147" s="92"/>
      <c r="K147" s="93">
        <f>L147+N147</f>
        <v>0</v>
      </c>
      <c r="L147" s="91"/>
      <c r="M147" s="91"/>
      <c r="N147" s="90"/>
      <c r="O147" s="93"/>
      <c r="P147" s="91"/>
      <c r="Q147" s="91"/>
      <c r="R147" s="90"/>
      <c r="S147" s="93"/>
      <c r="T147" s="91"/>
      <c r="U147" s="91"/>
      <c r="V147" s="90"/>
    </row>
    <row r="148" spans="1:22" x14ac:dyDescent="0.2">
      <c r="A148" s="88">
        <f>+A147+1</f>
        <v>140</v>
      </c>
      <c r="B148" s="37" t="s">
        <v>147</v>
      </c>
      <c r="C148" s="17">
        <f t="shared" si="20"/>
        <v>0</v>
      </c>
      <c r="D148" s="91">
        <f t="shared" si="20"/>
        <v>0</v>
      </c>
      <c r="E148" s="24"/>
      <c r="F148" s="27"/>
      <c r="G148" s="97"/>
      <c r="H148" s="91"/>
      <c r="I148" s="91"/>
      <c r="J148" s="92"/>
      <c r="K148" s="93">
        <f>L148+N148</f>
        <v>0</v>
      </c>
      <c r="L148" s="91"/>
      <c r="M148" s="91"/>
      <c r="N148" s="90"/>
      <c r="O148" s="93"/>
      <c r="P148" s="91"/>
      <c r="Q148" s="91"/>
      <c r="R148" s="90"/>
      <c r="S148" s="93"/>
      <c r="T148" s="91"/>
      <c r="U148" s="91"/>
      <c r="V148" s="90"/>
    </row>
    <row r="149" spans="1:22" x14ac:dyDescent="0.2">
      <c r="A149" s="88">
        <v>141</v>
      </c>
      <c r="B149" s="37" t="s">
        <v>148</v>
      </c>
      <c r="C149" s="17"/>
      <c r="D149" s="91"/>
      <c r="E149" s="24"/>
      <c r="F149" s="27"/>
      <c r="G149" s="97"/>
      <c r="H149" s="91"/>
      <c r="I149" s="91"/>
      <c r="J149" s="92"/>
      <c r="K149" s="93">
        <f>L149+N149</f>
        <v>0</v>
      </c>
      <c r="L149" s="91"/>
      <c r="M149" s="91"/>
      <c r="N149" s="90"/>
      <c r="O149" s="93"/>
      <c r="P149" s="91"/>
      <c r="Q149" s="91"/>
      <c r="R149" s="90"/>
      <c r="S149" s="93"/>
      <c r="T149" s="91"/>
      <c r="U149" s="91"/>
      <c r="V149" s="90"/>
    </row>
    <row r="150" spans="1:22" x14ac:dyDescent="0.2">
      <c r="A150" s="88">
        <v>142</v>
      </c>
      <c r="B150" s="37" t="s">
        <v>149</v>
      </c>
      <c r="C150" s="17">
        <f t="shared" si="20"/>
        <v>0</v>
      </c>
      <c r="D150" s="91">
        <f t="shared" si="20"/>
        <v>0</v>
      </c>
      <c r="E150" s="24"/>
      <c r="F150" s="27"/>
      <c r="G150" s="97">
        <f t="shared" si="24"/>
        <v>0</v>
      </c>
      <c r="H150" s="91"/>
      <c r="I150" s="91"/>
      <c r="J150" s="92"/>
      <c r="K150" s="93"/>
      <c r="L150" s="91"/>
      <c r="M150" s="91"/>
      <c r="N150" s="90"/>
      <c r="O150" s="93"/>
      <c r="P150" s="91"/>
      <c r="Q150" s="91"/>
      <c r="R150" s="90"/>
      <c r="S150" s="93"/>
      <c r="T150" s="91"/>
      <c r="U150" s="91"/>
      <c r="V150" s="90"/>
    </row>
    <row r="151" spans="1:22" ht="38.25" x14ac:dyDescent="0.2">
      <c r="A151" s="141">
        <v>143</v>
      </c>
      <c r="B151" s="142" t="s">
        <v>150</v>
      </c>
      <c r="C151" s="143">
        <f t="shared" si="20"/>
        <v>0</v>
      </c>
      <c r="D151" s="144">
        <f>H151+L151+P151+T151</f>
        <v>0</v>
      </c>
      <c r="E151" s="145"/>
      <c r="F151" s="146"/>
      <c r="G151" s="147">
        <f t="shared" si="24"/>
        <v>0</v>
      </c>
      <c r="H151" s="148"/>
      <c r="I151" s="149"/>
      <c r="J151" s="150"/>
      <c r="K151" s="93"/>
      <c r="L151" s="149"/>
      <c r="M151" s="149"/>
      <c r="N151" s="151"/>
      <c r="O151" s="152"/>
      <c r="P151" s="149"/>
      <c r="Q151" s="149"/>
      <c r="R151" s="151"/>
      <c r="S151" s="38"/>
      <c r="T151" s="149"/>
      <c r="U151" s="149"/>
      <c r="V151" s="151"/>
    </row>
    <row r="152" spans="1:22" x14ac:dyDescent="0.2">
      <c r="A152" s="141">
        <v>144</v>
      </c>
      <c r="B152" s="142" t="s">
        <v>151</v>
      </c>
      <c r="C152" s="143">
        <f t="shared" si="20"/>
        <v>0</v>
      </c>
      <c r="D152" s="144">
        <f>H152+L152+P152+T152</f>
        <v>0</v>
      </c>
      <c r="E152" s="144">
        <f>I152+M152+Q152+U152</f>
        <v>0</v>
      </c>
      <c r="F152" s="146"/>
      <c r="G152" s="147"/>
      <c r="H152" s="148"/>
      <c r="I152" s="149"/>
      <c r="J152" s="150"/>
      <c r="K152" s="93">
        <f>L152+N152</f>
        <v>0</v>
      </c>
      <c r="L152" s="149"/>
      <c r="M152" s="149"/>
      <c r="N152" s="151"/>
      <c r="O152" s="152"/>
      <c r="P152" s="149"/>
      <c r="Q152" s="149"/>
      <c r="R152" s="151"/>
      <c r="S152" s="38"/>
      <c r="T152" s="149"/>
      <c r="U152" s="149"/>
      <c r="V152" s="151"/>
    </row>
    <row r="153" spans="1:22" ht="25.5" x14ac:dyDescent="0.2">
      <c r="A153" s="88">
        <v>145</v>
      </c>
      <c r="B153" s="101" t="s">
        <v>152</v>
      </c>
      <c r="C153" s="17">
        <f t="shared" si="20"/>
        <v>0</v>
      </c>
      <c r="D153" s="144"/>
      <c r="E153" s="24"/>
      <c r="F153" s="29">
        <f t="shared" si="20"/>
        <v>0</v>
      </c>
      <c r="G153" s="147">
        <f t="shared" si="24"/>
        <v>0</v>
      </c>
      <c r="H153" s="91"/>
      <c r="I153" s="91"/>
      <c r="J153" s="92"/>
      <c r="K153" s="93"/>
      <c r="L153" s="91"/>
      <c r="M153" s="91"/>
      <c r="N153" s="90"/>
      <c r="O153" s="93"/>
      <c r="P153" s="91"/>
      <c r="Q153" s="91"/>
      <c r="R153" s="90"/>
      <c r="S153" s="93"/>
      <c r="T153" s="91"/>
      <c r="U153" s="91"/>
      <c r="V153" s="90"/>
    </row>
    <row r="154" spans="1:22" ht="25.5" x14ac:dyDescent="0.2">
      <c r="A154" s="88">
        <v>146</v>
      </c>
      <c r="B154" s="153" t="s">
        <v>58</v>
      </c>
      <c r="C154" s="17">
        <f t="shared" si="20"/>
        <v>0</v>
      </c>
      <c r="D154" s="144"/>
      <c r="E154" s="24"/>
      <c r="F154" s="29">
        <f t="shared" si="20"/>
        <v>0</v>
      </c>
      <c r="G154" s="147">
        <f t="shared" si="24"/>
        <v>0</v>
      </c>
      <c r="H154" s="91"/>
      <c r="I154" s="91"/>
      <c r="J154" s="92"/>
      <c r="K154" s="93"/>
      <c r="L154" s="91"/>
      <c r="M154" s="91"/>
      <c r="N154" s="90"/>
      <c r="O154" s="93"/>
      <c r="P154" s="91"/>
      <c r="Q154" s="91"/>
      <c r="R154" s="90"/>
      <c r="S154" s="93"/>
      <c r="T154" s="91"/>
      <c r="U154" s="91"/>
      <c r="V154" s="90"/>
    </row>
    <row r="155" spans="1:22" x14ac:dyDescent="0.2">
      <c r="A155" s="88">
        <v>147</v>
      </c>
      <c r="B155" s="153" t="s">
        <v>153</v>
      </c>
      <c r="C155" s="17">
        <f t="shared" si="20"/>
        <v>0</v>
      </c>
      <c r="D155" s="144">
        <f>H155+L155+P155+T155</f>
        <v>0</v>
      </c>
      <c r="E155" s="24"/>
      <c r="F155" s="29"/>
      <c r="G155" s="147">
        <f t="shared" si="24"/>
        <v>0</v>
      </c>
      <c r="H155" s="91"/>
      <c r="I155" s="91"/>
      <c r="J155" s="92"/>
      <c r="K155" s="93"/>
      <c r="L155" s="91"/>
      <c r="M155" s="91"/>
      <c r="N155" s="90"/>
      <c r="O155" s="93"/>
      <c r="P155" s="91"/>
      <c r="Q155" s="91"/>
      <c r="R155" s="90"/>
      <c r="S155" s="93"/>
      <c r="T155" s="91"/>
      <c r="U155" s="91"/>
      <c r="V155" s="90"/>
    </row>
    <row r="156" spans="1:22" x14ac:dyDescent="0.2">
      <c r="A156" s="88">
        <v>148</v>
      </c>
      <c r="B156" s="153" t="s">
        <v>154</v>
      </c>
      <c r="C156" s="17">
        <f t="shared" si="20"/>
        <v>0</v>
      </c>
      <c r="D156" s="144">
        <f>H156+L156+P156+T156</f>
        <v>0</v>
      </c>
      <c r="E156" s="24"/>
      <c r="F156" s="29"/>
      <c r="G156" s="147">
        <f t="shared" si="24"/>
        <v>0</v>
      </c>
      <c r="H156" s="91"/>
      <c r="I156" s="91"/>
      <c r="J156" s="92"/>
      <c r="K156" s="93"/>
      <c r="L156" s="91"/>
      <c r="M156" s="91"/>
      <c r="N156" s="90"/>
      <c r="O156" s="93"/>
      <c r="P156" s="91"/>
      <c r="Q156" s="91"/>
      <c r="R156" s="90"/>
      <c r="S156" s="93"/>
      <c r="T156" s="91"/>
      <c r="U156" s="91"/>
      <c r="V156" s="90"/>
    </row>
    <row r="157" spans="1:22" x14ac:dyDescent="0.2">
      <c r="A157" s="88">
        <v>149</v>
      </c>
      <c r="B157" s="22" t="s">
        <v>28</v>
      </c>
      <c r="C157" s="26">
        <f t="shared" si="20"/>
        <v>0</v>
      </c>
      <c r="D157" s="24">
        <f t="shared" si="20"/>
        <v>0</v>
      </c>
      <c r="E157" s="24">
        <f t="shared" si="20"/>
        <v>0</v>
      </c>
      <c r="F157" s="27"/>
      <c r="G157" s="23">
        <f t="shared" si="24"/>
        <v>0</v>
      </c>
      <c r="H157" s="24"/>
      <c r="I157" s="24"/>
      <c r="J157" s="25"/>
      <c r="K157" s="26"/>
      <c r="L157" s="24"/>
      <c r="M157" s="24"/>
      <c r="N157" s="90"/>
      <c r="O157" s="93"/>
      <c r="P157" s="91"/>
      <c r="Q157" s="91"/>
      <c r="R157" s="90"/>
      <c r="S157" s="26">
        <f>T157+V157</f>
        <v>0</v>
      </c>
      <c r="T157" s="24"/>
      <c r="U157" s="24"/>
      <c r="V157" s="27"/>
    </row>
    <row r="158" spans="1:22" x14ac:dyDescent="0.2">
      <c r="A158" s="88">
        <f t="shared" ref="A158:A205" si="26">+A157+1</f>
        <v>150</v>
      </c>
      <c r="B158" s="22" t="s">
        <v>10</v>
      </c>
      <c r="C158" s="26">
        <f t="shared" si="20"/>
        <v>0</v>
      </c>
      <c r="D158" s="24">
        <f t="shared" si="20"/>
        <v>0</v>
      </c>
      <c r="E158" s="24">
        <f t="shared" si="20"/>
        <v>0</v>
      </c>
      <c r="F158" s="27"/>
      <c r="G158" s="23"/>
      <c r="H158" s="20"/>
      <c r="I158" s="20"/>
      <c r="J158" s="28"/>
      <c r="K158" s="26">
        <f t="shared" ref="K158:K169" si="27">L158+N158</f>
        <v>0</v>
      </c>
      <c r="L158" s="24"/>
      <c r="M158" s="24"/>
      <c r="N158" s="29"/>
      <c r="O158" s="93"/>
      <c r="P158" s="91"/>
      <c r="Q158" s="91"/>
      <c r="R158" s="90"/>
      <c r="S158" s="93"/>
      <c r="T158" s="91"/>
      <c r="U158" s="91"/>
      <c r="V158" s="90"/>
    </row>
    <row r="159" spans="1:22" x14ac:dyDescent="0.2">
      <c r="A159" s="88">
        <f t="shared" si="26"/>
        <v>151</v>
      </c>
      <c r="B159" s="22" t="s">
        <v>11</v>
      </c>
      <c r="C159" s="26">
        <f t="shared" si="20"/>
        <v>0</v>
      </c>
      <c r="D159" s="24">
        <f t="shared" si="20"/>
        <v>0</v>
      </c>
      <c r="E159" s="24">
        <f t="shared" si="20"/>
        <v>0</v>
      </c>
      <c r="F159" s="27"/>
      <c r="G159" s="23"/>
      <c r="H159" s="20"/>
      <c r="I159" s="20"/>
      <c r="J159" s="28"/>
      <c r="K159" s="26">
        <f t="shared" si="27"/>
        <v>0</v>
      </c>
      <c r="L159" s="24"/>
      <c r="M159" s="24"/>
      <c r="N159" s="29"/>
      <c r="O159" s="93"/>
      <c r="P159" s="91"/>
      <c r="Q159" s="91"/>
      <c r="R159" s="90"/>
      <c r="S159" s="93"/>
      <c r="T159" s="91"/>
      <c r="U159" s="91"/>
      <c r="V159" s="90"/>
    </row>
    <row r="160" spans="1:22" x14ac:dyDescent="0.2">
      <c r="A160" s="88">
        <f t="shared" si="26"/>
        <v>152</v>
      </c>
      <c r="B160" s="22" t="s">
        <v>12</v>
      </c>
      <c r="C160" s="26">
        <f t="shared" si="20"/>
        <v>0</v>
      </c>
      <c r="D160" s="24">
        <f t="shared" si="20"/>
        <v>0</v>
      </c>
      <c r="E160" s="24">
        <f t="shared" si="20"/>
        <v>0</v>
      </c>
      <c r="F160" s="27"/>
      <c r="G160" s="23"/>
      <c r="H160" s="20"/>
      <c r="I160" s="20"/>
      <c r="J160" s="28"/>
      <c r="K160" s="26">
        <f t="shared" si="27"/>
        <v>0</v>
      </c>
      <c r="L160" s="24"/>
      <c r="M160" s="24"/>
      <c r="N160" s="29"/>
      <c r="O160" s="93"/>
      <c r="P160" s="91"/>
      <c r="Q160" s="91"/>
      <c r="R160" s="90"/>
      <c r="S160" s="93"/>
      <c r="T160" s="91"/>
      <c r="U160" s="91"/>
      <c r="V160" s="90"/>
    </row>
    <row r="161" spans="1:22" x14ac:dyDescent="0.2">
      <c r="A161" s="88">
        <f t="shared" si="26"/>
        <v>153</v>
      </c>
      <c r="B161" s="22" t="s">
        <v>13</v>
      </c>
      <c r="C161" s="26">
        <f t="shared" si="20"/>
        <v>0</v>
      </c>
      <c r="D161" s="24">
        <f t="shared" si="20"/>
        <v>0</v>
      </c>
      <c r="E161" s="24">
        <f t="shared" si="20"/>
        <v>0</v>
      </c>
      <c r="F161" s="27"/>
      <c r="G161" s="23"/>
      <c r="H161" s="20"/>
      <c r="I161" s="20"/>
      <c r="J161" s="28"/>
      <c r="K161" s="26">
        <f t="shared" si="27"/>
        <v>0</v>
      </c>
      <c r="L161" s="24"/>
      <c r="M161" s="24"/>
      <c r="N161" s="29"/>
      <c r="O161" s="93"/>
      <c r="P161" s="91"/>
      <c r="Q161" s="91"/>
      <c r="R161" s="90"/>
      <c r="S161" s="93"/>
      <c r="T161" s="91"/>
      <c r="U161" s="91"/>
      <c r="V161" s="90"/>
    </row>
    <row r="162" spans="1:22" x14ac:dyDescent="0.2">
      <c r="A162" s="88">
        <f t="shared" si="26"/>
        <v>154</v>
      </c>
      <c r="B162" s="22" t="s">
        <v>14</v>
      </c>
      <c r="C162" s="26">
        <f t="shared" si="20"/>
        <v>0</v>
      </c>
      <c r="D162" s="24">
        <f t="shared" si="20"/>
        <v>0</v>
      </c>
      <c r="E162" s="24">
        <f t="shared" si="20"/>
        <v>0</v>
      </c>
      <c r="F162" s="27"/>
      <c r="G162" s="23"/>
      <c r="H162" s="20"/>
      <c r="I162" s="20"/>
      <c r="J162" s="28"/>
      <c r="K162" s="26">
        <f t="shared" si="27"/>
        <v>0</v>
      </c>
      <c r="L162" s="24"/>
      <c r="M162" s="24"/>
      <c r="N162" s="29"/>
      <c r="O162" s="93"/>
      <c r="P162" s="91"/>
      <c r="Q162" s="91"/>
      <c r="R162" s="90"/>
      <c r="S162" s="93"/>
      <c r="T162" s="91"/>
      <c r="U162" s="91"/>
      <c r="V162" s="90"/>
    </row>
    <row r="163" spans="1:22" x14ac:dyDescent="0.2">
      <c r="A163" s="88">
        <f t="shared" si="26"/>
        <v>155</v>
      </c>
      <c r="B163" s="22" t="s">
        <v>15</v>
      </c>
      <c r="C163" s="26">
        <f t="shared" si="20"/>
        <v>0</v>
      </c>
      <c r="D163" s="24">
        <f t="shared" si="20"/>
        <v>0</v>
      </c>
      <c r="E163" s="24">
        <f t="shared" si="20"/>
        <v>0</v>
      </c>
      <c r="F163" s="27"/>
      <c r="G163" s="23"/>
      <c r="H163" s="20"/>
      <c r="I163" s="20"/>
      <c r="J163" s="28"/>
      <c r="K163" s="26">
        <f t="shared" si="27"/>
        <v>0</v>
      </c>
      <c r="L163" s="24"/>
      <c r="M163" s="24"/>
      <c r="N163" s="29"/>
      <c r="O163" s="93"/>
      <c r="P163" s="91"/>
      <c r="Q163" s="91"/>
      <c r="R163" s="90"/>
      <c r="S163" s="93"/>
      <c r="T163" s="91"/>
      <c r="U163" s="91"/>
      <c r="V163" s="90"/>
    </row>
    <row r="164" spans="1:22" x14ac:dyDescent="0.2">
      <c r="A164" s="88">
        <f t="shared" si="26"/>
        <v>156</v>
      </c>
      <c r="B164" s="22" t="s">
        <v>16</v>
      </c>
      <c r="C164" s="26">
        <f t="shared" si="20"/>
        <v>0</v>
      </c>
      <c r="D164" s="24">
        <f t="shared" si="20"/>
        <v>0</v>
      </c>
      <c r="E164" s="24">
        <f t="shared" si="20"/>
        <v>0</v>
      </c>
      <c r="F164" s="27"/>
      <c r="G164" s="23"/>
      <c r="H164" s="20"/>
      <c r="I164" s="20"/>
      <c r="J164" s="28"/>
      <c r="K164" s="26">
        <f t="shared" si="27"/>
        <v>0</v>
      </c>
      <c r="L164" s="24"/>
      <c r="M164" s="24"/>
      <c r="N164" s="29"/>
      <c r="O164" s="93"/>
      <c r="P164" s="91"/>
      <c r="Q164" s="91"/>
      <c r="R164" s="90"/>
      <c r="S164" s="93"/>
      <c r="T164" s="91"/>
      <c r="U164" s="91"/>
      <c r="V164" s="90"/>
    </row>
    <row r="165" spans="1:22" x14ac:dyDescent="0.2">
      <c r="A165" s="88">
        <f t="shared" si="26"/>
        <v>157</v>
      </c>
      <c r="B165" s="22" t="s">
        <v>17</v>
      </c>
      <c r="C165" s="26">
        <f t="shared" ref="C165:E174" si="28">G165+K165+O165+S165</f>
        <v>0</v>
      </c>
      <c r="D165" s="24">
        <f t="shared" si="28"/>
        <v>0</v>
      </c>
      <c r="E165" s="24">
        <f t="shared" si="28"/>
        <v>0</v>
      </c>
      <c r="F165" s="27"/>
      <c r="G165" s="23"/>
      <c r="H165" s="20"/>
      <c r="I165" s="20"/>
      <c r="J165" s="28"/>
      <c r="K165" s="26">
        <f t="shared" si="27"/>
        <v>0</v>
      </c>
      <c r="L165" s="24"/>
      <c r="M165" s="24"/>
      <c r="N165" s="29"/>
      <c r="O165" s="93"/>
      <c r="P165" s="91"/>
      <c r="Q165" s="91"/>
      <c r="R165" s="90"/>
      <c r="S165" s="93"/>
      <c r="T165" s="91"/>
      <c r="U165" s="91"/>
      <c r="V165" s="90"/>
    </row>
    <row r="166" spans="1:22" x14ac:dyDescent="0.2">
      <c r="A166" s="88">
        <f t="shared" si="26"/>
        <v>158</v>
      </c>
      <c r="B166" s="22" t="s">
        <v>29</v>
      </c>
      <c r="C166" s="26">
        <f t="shared" si="28"/>
        <v>0</v>
      </c>
      <c r="D166" s="24">
        <f t="shared" si="28"/>
        <v>0</v>
      </c>
      <c r="E166" s="24">
        <f t="shared" si="28"/>
        <v>0</v>
      </c>
      <c r="F166" s="27"/>
      <c r="G166" s="23">
        <f t="shared" si="24"/>
        <v>0</v>
      </c>
      <c r="H166" s="24"/>
      <c r="I166" s="20"/>
      <c r="J166" s="28"/>
      <c r="K166" s="26">
        <f t="shared" si="27"/>
        <v>0</v>
      </c>
      <c r="L166" s="24"/>
      <c r="M166" s="24"/>
      <c r="N166" s="29"/>
      <c r="O166" s="93"/>
      <c r="P166" s="91"/>
      <c r="Q166" s="91"/>
      <c r="R166" s="90"/>
      <c r="S166" s="93"/>
      <c r="T166" s="91"/>
      <c r="U166" s="91"/>
      <c r="V166" s="90"/>
    </row>
    <row r="167" spans="1:22" x14ac:dyDescent="0.2">
      <c r="A167" s="88">
        <f t="shared" si="26"/>
        <v>159</v>
      </c>
      <c r="B167" s="22" t="s">
        <v>18</v>
      </c>
      <c r="C167" s="26">
        <f t="shared" si="28"/>
        <v>0</v>
      </c>
      <c r="D167" s="24">
        <f t="shared" si="28"/>
        <v>0</v>
      </c>
      <c r="E167" s="24">
        <f t="shared" si="28"/>
        <v>0</v>
      </c>
      <c r="F167" s="27"/>
      <c r="G167" s="23"/>
      <c r="H167" s="20"/>
      <c r="I167" s="20"/>
      <c r="J167" s="28"/>
      <c r="K167" s="26">
        <f t="shared" si="27"/>
        <v>0</v>
      </c>
      <c r="L167" s="24"/>
      <c r="M167" s="24"/>
      <c r="N167" s="29"/>
      <c r="O167" s="93"/>
      <c r="P167" s="91"/>
      <c r="Q167" s="91"/>
      <c r="R167" s="90"/>
      <c r="S167" s="93"/>
      <c r="T167" s="91"/>
      <c r="U167" s="91"/>
      <c r="V167" s="90"/>
    </row>
    <row r="168" spans="1:22" x14ac:dyDescent="0.2">
      <c r="A168" s="88">
        <f t="shared" si="26"/>
        <v>160</v>
      </c>
      <c r="B168" s="51" t="s">
        <v>81</v>
      </c>
      <c r="C168" s="26">
        <f t="shared" si="28"/>
        <v>0</v>
      </c>
      <c r="D168" s="24">
        <f t="shared" si="28"/>
        <v>0</v>
      </c>
      <c r="E168" s="24">
        <f t="shared" si="28"/>
        <v>0</v>
      </c>
      <c r="F168" s="27"/>
      <c r="G168" s="98"/>
      <c r="H168" s="91"/>
      <c r="I168" s="91"/>
      <c r="J168" s="98"/>
      <c r="K168" s="32">
        <f t="shared" si="27"/>
        <v>0</v>
      </c>
      <c r="L168" s="24"/>
      <c r="M168" s="24"/>
      <c r="N168" s="95"/>
      <c r="O168" s="100"/>
      <c r="P168" s="91"/>
      <c r="Q168" s="91"/>
      <c r="R168" s="95"/>
      <c r="S168" s="100"/>
      <c r="T168" s="91"/>
      <c r="U168" s="91"/>
      <c r="V168" s="95"/>
    </row>
    <row r="169" spans="1:22" x14ac:dyDescent="0.2">
      <c r="A169" s="88">
        <f t="shared" si="26"/>
        <v>161</v>
      </c>
      <c r="B169" s="37" t="s">
        <v>155</v>
      </c>
      <c r="C169" s="17">
        <f t="shared" si="28"/>
        <v>0</v>
      </c>
      <c r="D169" s="20">
        <f t="shared" si="28"/>
        <v>0</v>
      </c>
      <c r="E169" s="20">
        <f t="shared" si="28"/>
        <v>0</v>
      </c>
      <c r="F169" s="27"/>
      <c r="G169" s="98"/>
      <c r="H169" s="24"/>
      <c r="I169" s="24"/>
      <c r="J169" s="94"/>
      <c r="K169" s="154">
        <f t="shared" si="27"/>
        <v>0</v>
      </c>
      <c r="L169" s="20"/>
      <c r="M169" s="20"/>
      <c r="N169" s="95"/>
      <c r="O169" s="100"/>
      <c r="P169" s="91"/>
      <c r="Q169" s="91"/>
      <c r="R169" s="95"/>
      <c r="S169" s="100"/>
      <c r="T169" s="91"/>
      <c r="U169" s="91"/>
      <c r="V169" s="95"/>
    </row>
    <row r="170" spans="1:22" x14ac:dyDescent="0.2">
      <c r="A170" s="88">
        <f t="shared" si="26"/>
        <v>162</v>
      </c>
      <c r="B170" s="22" t="s">
        <v>37</v>
      </c>
      <c r="C170" s="26">
        <f t="shared" si="28"/>
        <v>0</v>
      </c>
      <c r="D170" s="24">
        <f t="shared" si="28"/>
        <v>0</v>
      </c>
      <c r="E170" s="24"/>
      <c r="F170" s="27"/>
      <c r="G170" s="94">
        <f>G171+G172</f>
        <v>0</v>
      </c>
      <c r="H170" s="24"/>
      <c r="I170" s="91"/>
      <c r="J170" s="98"/>
      <c r="K170" s="100"/>
      <c r="L170" s="91"/>
      <c r="M170" s="91"/>
      <c r="N170" s="95"/>
      <c r="O170" s="100"/>
      <c r="P170" s="91"/>
      <c r="Q170" s="91"/>
      <c r="R170" s="95"/>
      <c r="S170" s="100"/>
      <c r="T170" s="91"/>
      <c r="U170" s="91"/>
      <c r="V170" s="95"/>
    </row>
    <row r="171" spans="1:22" x14ac:dyDescent="0.2">
      <c r="A171" s="88">
        <f t="shared" si="26"/>
        <v>163</v>
      </c>
      <c r="B171" s="116" t="s">
        <v>156</v>
      </c>
      <c r="C171" s="17">
        <f t="shared" si="28"/>
        <v>0</v>
      </c>
      <c r="D171" s="91">
        <f t="shared" si="28"/>
        <v>0</v>
      </c>
      <c r="E171" s="91"/>
      <c r="F171" s="90"/>
      <c r="G171" s="98">
        <f t="shared" si="24"/>
        <v>0</v>
      </c>
      <c r="H171" s="91"/>
      <c r="I171" s="91"/>
      <c r="J171" s="98"/>
      <c r="K171" s="100"/>
      <c r="L171" s="91"/>
      <c r="M171" s="91"/>
      <c r="N171" s="95"/>
      <c r="O171" s="100"/>
      <c r="P171" s="91"/>
      <c r="Q171" s="91"/>
      <c r="R171" s="95"/>
      <c r="S171" s="100"/>
      <c r="T171" s="91"/>
      <c r="U171" s="91"/>
      <c r="V171" s="95"/>
    </row>
    <row r="172" spans="1:22" x14ac:dyDescent="0.2">
      <c r="A172" s="88">
        <f t="shared" si="26"/>
        <v>164</v>
      </c>
      <c r="B172" s="37" t="s">
        <v>157</v>
      </c>
      <c r="C172" s="17">
        <f t="shared" si="28"/>
        <v>0</v>
      </c>
      <c r="D172" s="91">
        <f t="shared" si="28"/>
        <v>0</v>
      </c>
      <c r="E172" s="91"/>
      <c r="F172" s="90"/>
      <c r="G172" s="98">
        <f t="shared" ref="G172:G207" si="29">H172+J172</f>
        <v>0</v>
      </c>
      <c r="H172" s="91"/>
      <c r="I172" s="91"/>
      <c r="J172" s="98"/>
      <c r="K172" s="100"/>
      <c r="L172" s="91"/>
      <c r="M172" s="91"/>
      <c r="N172" s="95"/>
      <c r="O172" s="100"/>
      <c r="P172" s="91"/>
      <c r="Q172" s="91"/>
      <c r="R172" s="95"/>
      <c r="S172" s="100"/>
      <c r="T172" s="91"/>
      <c r="U172" s="91"/>
      <c r="V172" s="95"/>
    </row>
    <row r="173" spans="1:22" x14ac:dyDescent="0.2">
      <c r="A173" s="88">
        <v>165</v>
      </c>
      <c r="B173" s="22" t="s">
        <v>9</v>
      </c>
      <c r="C173" s="26">
        <f t="shared" si="28"/>
        <v>0</v>
      </c>
      <c r="D173" s="24">
        <f t="shared" si="28"/>
        <v>0</v>
      </c>
      <c r="E173" s="24">
        <f>I173+M173+Q173+U173</f>
        <v>0</v>
      </c>
      <c r="F173" s="27"/>
      <c r="G173" s="23"/>
      <c r="H173" s="24"/>
      <c r="I173" s="24"/>
      <c r="J173" s="92"/>
      <c r="K173" s="32">
        <f>L173+N173</f>
        <v>0</v>
      </c>
      <c r="L173" s="24"/>
      <c r="M173" s="24"/>
      <c r="N173" s="90"/>
      <c r="O173" s="93"/>
      <c r="P173" s="91"/>
      <c r="Q173" s="91"/>
      <c r="R173" s="90"/>
      <c r="S173" s="26">
        <f>T173+V173</f>
        <v>0</v>
      </c>
      <c r="T173" s="24"/>
      <c r="U173" s="24"/>
      <c r="V173" s="90"/>
    </row>
    <row r="174" spans="1:22" ht="13.5" thickBot="1" x14ac:dyDescent="0.25">
      <c r="A174" s="117">
        <f t="shared" si="26"/>
        <v>166</v>
      </c>
      <c r="B174" s="155" t="s">
        <v>158</v>
      </c>
      <c r="C174" s="46">
        <f t="shared" si="28"/>
        <v>0</v>
      </c>
      <c r="D174" s="138">
        <f t="shared" si="28"/>
        <v>0</v>
      </c>
      <c r="E174" s="138">
        <f>I174+M174+Q174+U174</f>
        <v>0</v>
      </c>
      <c r="F174" s="139"/>
      <c r="G174" s="156"/>
      <c r="H174" s="138"/>
      <c r="I174" s="138"/>
      <c r="J174" s="157"/>
      <c r="K174" s="154">
        <f>L174+N174</f>
        <v>0</v>
      </c>
      <c r="L174" s="138"/>
      <c r="M174" s="138"/>
      <c r="N174" s="139"/>
      <c r="O174" s="137"/>
      <c r="P174" s="138"/>
      <c r="Q174" s="138"/>
      <c r="R174" s="139"/>
      <c r="S174" s="17">
        <f>T174+V174</f>
        <v>0</v>
      </c>
      <c r="T174" s="138"/>
      <c r="U174" s="138"/>
      <c r="V174" s="139"/>
    </row>
    <row r="175" spans="1:22" ht="45.75" thickBot="1" x14ac:dyDescent="0.3">
      <c r="A175" s="68">
        <f t="shared" si="26"/>
        <v>167</v>
      </c>
      <c r="B175" s="69" t="s">
        <v>159</v>
      </c>
      <c r="C175" s="61">
        <f t="shared" ref="C175:L175" si="30">C176+C185+SUM(C187:C196)</f>
        <v>0</v>
      </c>
      <c r="D175" s="57">
        <f t="shared" si="30"/>
        <v>0</v>
      </c>
      <c r="E175" s="57">
        <f t="shared" si="30"/>
        <v>0</v>
      </c>
      <c r="F175" s="59">
        <f t="shared" si="30"/>
        <v>0</v>
      </c>
      <c r="G175" s="70">
        <f t="shared" si="30"/>
        <v>0</v>
      </c>
      <c r="H175" s="57">
        <f t="shared" si="30"/>
        <v>0</v>
      </c>
      <c r="I175" s="57">
        <f>I176+I185+SUM(I187:I196)</f>
        <v>0</v>
      </c>
      <c r="J175" s="62">
        <f t="shared" si="30"/>
        <v>0</v>
      </c>
      <c r="K175" s="61">
        <f t="shared" si="30"/>
        <v>0</v>
      </c>
      <c r="L175" s="57">
        <f t="shared" si="30"/>
        <v>0</v>
      </c>
      <c r="M175" s="57"/>
      <c r="N175" s="72">
        <f>N176+N185+SUM(N187:N196)</f>
        <v>0</v>
      </c>
      <c r="O175" s="61"/>
      <c r="P175" s="57"/>
      <c r="Q175" s="57"/>
      <c r="R175" s="72"/>
      <c r="S175" s="61">
        <f>S176+S185+SUM(S187:S196)</f>
        <v>0</v>
      </c>
      <c r="T175" s="57">
        <f>T176+T185+SUM(T187:T196)</f>
        <v>0</v>
      </c>
      <c r="U175" s="57">
        <f>U176+U185+SUM(U187:U196)</f>
        <v>0</v>
      </c>
      <c r="V175" s="62">
        <f>V176+V185+SUM(V187:V196)</f>
        <v>0</v>
      </c>
    </row>
    <row r="176" spans="1:22" x14ac:dyDescent="0.2">
      <c r="A176" s="158">
        <f t="shared" si="26"/>
        <v>168</v>
      </c>
      <c r="B176" s="159" t="s">
        <v>90</v>
      </c>
      <c r="C176" s="128">
        <f>G176+K176+O176+S176</f>
        <v>0</v>
      </c>
      <c r="D176" s="108">
        <f>H176+L176+P176+T176</f>
        <v>0</v>
      </c>
      <c r="E176" s="108"/>
      <c r="F176" s="111">
        <f>J176+N176+R176+V176</f>
        <v>0</v>
      </c>
      <c r="G176" s="107">
        <f>G177+G179+G180+G181+G182+G183+G184</f>
        <v>0</v>
      </c>
      <c r="H176" s="108">
        <f>H177+H179+H180+H181+H182+H183+H184</f>
        <v>0</v>
      </c>
      <c r="I176" s="108"/>
      <c r="J176" s="160">
        <f>J177+J179</f>
        <v>0</v>
      </c>
      <c r="K176" s="107">
        <f>L176+N176</f>
        <v>0</v>
      </c>
      <c r="L176" s="107">
        <f>L177+L180+L181</f>
        <v>0</v>
      </c>
      <c r="M176" s="107"/>
      <c r="N176" s="161">
        <f>N177+N180+N181</f>
        <v>0</v>
      </c>
      <c r="O176" s="162"/>
      <c r="P176" s="163"/>
      <c r="Q176" s="163"/>
      <c r="R176" s="109"/>
      <c r="S176" s="129"/>
      <c r="T176" s="114"/>
      <c r="U176" s="114"/>
      <c r="V176" s="110"/>
    </row>
    <row r="177" spans="1:22" x14ac:dyDescent="0.2">
      <c r="A177" s="164">
        <f t="shared" si="26"/>
        <v>169</v>
      </c>
      <c r="B177" s="37" t="s">
        <v>160</v>
      </c>
      <c r="C177" s="17">
        <f>G177+K177+O177+S177</f>
        <v>0</v>
      </c>
      <c r="D177" s="91">
        <f>H177</f>
        <v>0</v>
      </c>
      <c r="E177" s="91"/>
      <c r="F177" s="92">
        <f>J177+N177+R177+V177</f>
        <v>0</v>
      </c>
      <c r="G177" s="93">
        <f t="shared" si="29"/>
        <v>0</v>
      </c>
      <c r="H177" s="20"/>
      <c r="I177" s="20"/>
      <c r="J177" s="29"/>
      <c r="K177" s="85">
        <f>L177+N177</f>
        <v>0</v>
      </c>
      <c r="L177" s="91"/>
      <c r="M177" s="91"/>
      <c r="N177" s="90">
        <f>N178</f>
        <v>0</v>
      </c>
      <c r="O177" s="93"/>
      <c r="P177" s="91"/>
      <c r="Q177" s="91"/>
      <c r="R177" s="90"/>
      <c r="S177" s="93"/>
      <c r="T177" s="91"/>
      <c r="U177" s="91"/>
      <c r="V177" s="90"/>
    </row>
    <row r="178" spans="1:22" x14ac:dyDescent="0.2">
      <c r="A178" s="164">
        <f t="shared" si="26"/>
        <v>170</v>
      </c>
      <c r="B178" s="37" t="s">
        <v>161</v>
      </c>
      <c r="C178" s="17">
        <f t="shared" ref="C178:E208" si="31">G178+K178+O178+S178</f>
        <v>0</v>
      </c>
      <c r="D178" s="91"/>
      <c r="E178" s="91"/>
      <c r="F178" s="92">
        <f>J178+N178+R178+V178</f>
        <v>0</v>
      </c>
      <c r="G178" s="93"/>
      <c r="H178" s="20"/>
      <c r="I178" s="91"/>
      <c r="J178" s="90"/>
      <c r="K178" s="93">
        <f>L178+N178</f>
        <v>0</v>
      </c>
      <c r="L178" s="91"/>
      <c r="M178" s="91"/>
      <c r="N178" s="90"/>
      <c r="O178" s="93"/>
      <c r="P178" s="91"/>
      <c r="Q178" s="91"/>
      <c r="R178" s="90"/>
      <c r="S178" s="93"/>
      <c r="T178" s="91"/>
      <c r="U178" s="91"/>
      <c r="V178" s="90"/>
    </row>
    <row r="179" spans="1:22" ht="25.5" x14ac:dyDescent="0.2">
      <c r="A179" s="164">
        <v>171</v>
      </c>
      <c r="B179" s="165" t="s">
        <v>162</v>
      </c>
      <c r="C179" s="154">
        <f t="shared" si="31"/>
        <v>0</v>
      </c>
      <c r="D179" s="20"/>
      <c r="E179" s="20"/>
      <c r="F179" s="92">
        <f>J179+N179+R179+V179</f>
        <v>0</v>
      </c>
      <c r="G179" s="93">
        <f t="shared" si="29"/>
        <v>0</v>
      </c>
      <c r="H179" s="20"/>
      <c r="I179" s="91"/>
      <c r="J179" s="9"/>
      <c r="K179" s="93"/>
      <c r="L179" s="91"/>
      <c r="M179" s="91"/>
      <c r="N179" s="90"/>
      <c r="O179" s="93"/>
      <c r="P179" s="91"/>
      <c r="Q179" s="91"/>
      <c r="R179" s="90"/>
      <c r="S179" s="93"/>
      <c r="T179" s="91"/>
      <c r="U179" s="91"/>
      <c r="V179" s="90"/>
    </row>
    <row r="180" spans="1:22" x14ac:dyDescent="0.2">
      <c r="A180" s="164">
        <f t="shared" si="26"/>
        <v>172</v>
      </c>
      <c r="B180" s="37" t="s">
        <v>163</v>
      </c>
      <c r="C180" s="17">
        <f t="shared" si="31"/>
        <v>0</v>
      </c>
      <c r="D180" s="91">
        <f t="shared" si="31"/>
        <v>0</v>
      </c>
      <c r="E180" s="91"/>
      <c r="F180" s="92"/>
      <c r="G180" s="93">
        <f t="shared" si="29"/>
        <v>0</v>
      </c>
      <c r="H180" s="91"/>
      <c r="I180" s="91"/>
      <c r="J180" s="90"/>
      <c r="K180" s="93"/>
      <c r="L180" s="91"/>
      <c r="M180" s="91"/>
      <c r="N180" s="90"/>
      <c r="O180" s="93"/>
      <c r="P180" s="91"/>
      <c r="Q180" s="91"/>
      <c r="R180" s="90"/>
      <c r="S180" s="93"/>
      <c r="T180" s="91"/>
      <c r="U180" s="91"/>
      <c r="V180" s="90"/>
    </row>
    <row r="181" spans="1:22" x14ac:dyDescent="0.2">
      <c r="A181" s="164">
        <f t="shared" si="26"/>
        <v>173</v>
      </c>
      <c r="B181" s="37" t="s">
        <v>155</v>
      </c>
      <c r="C181" s="17">
        <f t="shared" si="31"/>
        <v>0</v>
      </c>
      <c r="D181" s="91">
        <f t="shared" si="31"/>
        <v>0</v>
      </c>
      <c r="E181" s="91"/>
      <c r="F181" s="92"/>
      <c r="G181" s="93"/>
      <c r="H181" s="97"/>
      <c r="I181" s="97"/>
      <c r="J181" s="95"/>
      <c r="K181" s="93">
        <f>L181+N181</f>
        <v>0</v>
      </c>
      <c r="L181" s="97"/>
      <c r="M181" s="97"/>
      <c r="N181" s="95"/>
      <c r="O181" s="93"/>
      <c r="P181" s="97"/>
      <c r="Q181" s="97"/>
      <c r="R181" s="95"/>
      <c r="S181" s="93"/>
      <c r="T181" s="97"/>
      <c r="U181" s="97"/>
      <c r="V181" s="95"/>
    </row>
    <row r="182" spans="1:22" x14ac:dyDescent="0.2">
      <c r="A182" s="164">
        <v>174</v>
      </c>
      <c r="B182" s="37" t="s">
        <v>164</v>
      </c>
      <c r="C182" s="17">
        <f t="shared" si="31"/>
        <v>0</v>
      </c>
      <c r="D182" s="91">
        <f t="shared" si="31"/>
        <v>0</v>
      </c>
      <c r="E182" s="91"/>
      <c r="F182" s="92"/>
      <c r="G182" s="93">
        <f t="shared" si="29"/>
        <v>0</v>
      </c>
      <c r="H182" s="91"/>
      <c r="I182" s="97"/>
      <c r="J182" s="95"/>
      <c r="K182" s="100"/>
      <c r="L182" s="91"/>
      <c r="M182" s="97"/>
      <c r="N182" s="95"/>
      <c r="O182" s="100"/>
      <c r="P182" s="91"/>
      <c r="Q182" s="97"/>
      <c r="R182" s="95"/>
      <c r="S182" s="100"/>
      <c r="T182" s="91"/>
      <c r="U182" s="97"/>
      <c r="V182" s="95"/>
    </row>
    <row r="183" spans="1:22" x14ac:dyDescent="0.2">
      <c r="A183" s="164">
        <v>175</v>
      </c>
      <c r="B183" s="37" t="s">
        <v>165</v>
      </c>
      <c r="C183" s="17">
        <f t="shared" si="31"/>
        <v>0</v>
      </c>
      <c r="D183" s="91">
        <f t="shared" si="31"/>
        <v>0</v>
      </c>
      <c r="E183" s="91"/>
      <c r="F183" s="92"/>
      <c r="G183" s="100">
        <f t="shared" si="29"/>
        <v>0</v>
      </c>
      <c r="H183" s="91"/>
      <c r="I183" s="97"/>
      <c r="J183" s="95"/>
      <c r="K183" s="100"/>
      <c r="L183" s="91"/>
      <c r="M183" s="97"/>
      <c r="N183" s="95"/>
      <c r="O183" s="100"/>
      <c r="P183" s="91"/>
      <c r="Q183" s="97"/>
      <c r="R183" s="95"/>
      <c r="S183" s="100"/>
      <c r="T183" s="91"/>
      <c r="U183" s="97"/>
      <c r="V183" s="95"/>
    </row>
    <row r="184" spans="1:22" x14ac:dyDescent="0.2">
      <c r="A184" s="164">
        <v>176</v>
      </c>
      <c r="B184" s="37" t="s">
        <v>166</v>
      </c>
      <c r="C184" s="17">
        <f t="shared" si="31"/>
        <v>0</v>
      </c>
      <c r="D184" s="91">
        <f t="shared" si="31"/>
        <v>0</v>
      </c>
      <c r="E184" s="91"/>
      <c r="F184" s="92"/>
      <c r="G184" s="100">
        <f t="shared" si="29"/>
        <v>0</v>
      </c>
      <c r="H184" s="91"/>
      <c r="I184" s="97"/>
      <c r="J184" s="95"/>
      <c r="K184" s="100"/>
      <c r="L184" s="91"/>
      <c r="M184" s="97"/>
      <c r="N184" s="95"/>
      <c r="O184" s="100"/>
      <c r="P184" s="91"/>
      <c r="Q184" s="97"/>
      <c r="R184" s="95"/>
      <c r="S184" s="100"/>
      <c r="T184" s="91"/>
      <c r="U184" s="97"/>
      <c r="V184" s="95"/>
    </row>
    <row r="185" spans="1:22" x14ac:dyDescent="0.2">
      <c r="A185" s="164">
        <v>177</v>
      </c>
      <c r="B185" s="22" t="s">
        <v>95</v>
      </c>
      <c r="C185" s="26">
        <f t="shared" si="31"/>
        <v>0</v>
      </c>
      <c r="D185" s="24">
        <f>H185</f>
        <v>0</v>
      </c>
      <c r="E185" s="24"/>
      <c r="F185" s="25"/>
      <c r="G185" s="32">
        <f>G186</f>
        <v>0</v>
      </c>
      <c r="H185" s="24">
        <f>H186</f>
        <v>0</v>
      </c>
      <c r="I185" s="91"/>
      <c r="J185" s="95"/>
      <c r="K185" s="100"/>
      <c r="L185" s="91"/>
      <c r="M185" s="91"/>
      <c r="N185" s="95"/>
      <c r="O185" s="100"/>
      <c r="P185" s="91"/>
      <c r="Q185" s="91"/>
      <c r="R185" s="95"/>
      <c r="S185" s="100"/>
      <c r="T185" s="91"/>
      <c r="U185" s="91"/>
      <c r="V185" s="95"/>
    </row>
    <row r="186" spans="1:22" x14ac:dyDescent="0.2">
      <c r="A186" s="164">
        <f t="shared" si="26"/>
        <v>178</v>
      </c>
      <c r="B186" s="37" t="s">
        <v>167</v>
      </c>
      <c r="C186" s="17">
        <f t="shared" si="31"/>
        <v>0</v>
      </c>
      <c r="D186" s="91">
        <f t="shared" si="31"/>
        <v>0</v>
      </c>
      <c r="E186" s="91"/>
      <c r="F186" s="92"/>
      <c r="G186" s="100">
        <f t="shared" si="29"/>
        <v>0</v>
      </c>
      <c r="H186" s="91"/>
      <c r="I186" s="91"/>
      <c r="J186" s="95"/>
      <c r="K186" s="100"/>
      <c r="L186" s="91"/>
      <c r="M186" s="91"/>
      <c r="N186" s="95"/>
      <c r="O186" s="100"/>
      <c r="P186" s="91"/>
      <c r="Q186" s="91"/>
      <c r="R186" s="95"/>
      <c r="S186" s="100"/>
      <c r="T186" s="91"/>
      <c r="U186" s="91"/>
      <c r="V186" s="95"/>
    </row>
    <row r="187" spans="1:22" x14ac:dyDescent="0.2">
      <c r="A187" s="164">
        <v>179</v>
      </c>
      <c r="B187" s="22" t="s">
        <v>10</v>
      </c>
      <c r="C187" s="26">
        <f t="shared" si="31"/>
        <v>0</v>
      </c>
      <c r="D187" s="24">
        <f t="shared" si="31"/>
        <v>0</v>
      </c>
      <c r="E187" s="24">
        <f t="shared" si="31"/>
        <v>0</v>
      </c>
      <c r="F187" s="25"/>
      <c r="G187" s="26">
        <f t="shared" si="29"/>
        <v>0</v>
      </c>
      <c r="H187" s="24"/>
      <c r="I187" s="24"/>
      <c r="J187" s="29"/>
      <c r="K187" s="26"/>
      <c r="L187" s="91"/>
      <c r="M187" s="91"/>
      <c r="N187" s="90"/>
      <c r="O187" s="93"/>
      <c r="P187" s="91"/>
      <c r="Q187" s="91"/>
      <c r="R187" s="90"/>
      <c r="S187" s="26">
        <f>T187+V187</f>
        <v>0</v>
      </c>
      <c r="T187" s="24"/>
      <c r="U187" s="24"/>
      <c r="V187" s="27"/>
    </row>
    <row r="188" spans="1:22" x14ac:dyDescent="0.2">
      <c r="A188" s="164">
        <f t="shared" si="26"/>
        <v>180</v>
      </c>
      <c r="B188" s="22" t="s">
        <v>11</v>
      </c>
      <c r="C188" s="26">
        <f t="shared" si="31"/>
        <v>0</v>
      </c>
      <c r="D188" s="24">
        <f t="shared" si="31"/>
        <v>0</v>
      </c>
      <c r="E188" s="24">
        <f t="shared" si="31"/>
        <v>0</v>
      </c>
      <c r="F188" s="25"/>
      <c r="G188" s="26">
        <f t="shared" si="29"/>
        <v>0</v>
      </c>
      <c r="H188" s="24"/>
      <c r="I188" s="24"/>
      <c r="J188" s="29"/>
      <c r="K188" s="26"/>
      <c r="L188" s="91"/>
      <c r="M188" s="91"/>
      <c r="N188" s="90"/>
      <c r="O188" s="93"/>
      <c r="P188" s="91"/>
      <c r="Q188" s="91"/>
      <c r="R188" s="90"/>
      <c r="S188" s="26"/>
      <c r="T188" s="24"/>
      <c r="U188" s="24"/>
      <c r="V188" s="27"/>
    </row>
    <row r="189" spans="1:22" x14ac:dyDescent="0.2">
      <c r="A189" s="164">
        <f t="shared" si="26"/>
        <v>181</v>
      </c>
      <c r="B189" s="22" t="s">
        <v>12</v>
      </c>
      <c r="C189" s="26">
        <f t="shared" si="31"/>
        <v>0</v>
      </c>
      <c r="D189" s="24">
        <f t="shared" si="31"/>
        <v>0</v>
      </c>
      <c r="E189" s="24">
        <f t="shared" si="31"/>
        <v>0</v>
      </c>
      <c r="F189" s="25"/>
      <c r="G189" s="26">
        <f t="shared" si="29"/>
        <v>0</v>
      </c>
      <c r="H189" s="24"/>
      <c r="I189" s="24"/>
      <c r="J189" s="27"/>
      <c r="K189" s="26"/>
      <c r="L189" s="91"/>
      <c r="M189" s="91"/>
      <c r="N189" s="90"/>
      <c r="O189" s="93"/>
      <c r="P189" s="91"/>
      <c r="Q189" s="91"/>
      <c r="R189" s="90"/>
      <c r="S189" s="26">
        <f>T189+V189</f>
        <v>0</v>
      </c>
      <c r="T189" s="24"/>
      <c r="U189" s="24"/>
      <c r="V189" s="27"/>
    </row>
    <row r="190" spans="1:22" x14ac:dyDescent="0.2">
      <c r="A190" s="164">
        <f t="shared" si="26"/>
        <v>182</v>
      </c>
      <c r="B190" s="22" t="s">
        <v>13</v>
      </c>
      <c r="C190" s="26">
        <f t="shared" si="31"/>
        <v>0</v>
      </c>
      <c r="D190" s="24">
        <f t="shared" si="31"/>
        <v>0</v>
      </c>
      <c r="E190" s="24">
        <f t="shared" si="31"/>
        <v>0</v>
      </c>
      <c r="F190" s="25"/>
      <c r="G190" s="26">
        <f t="shared" si="29"/>
        <v>0</v>
      </c>
      <c r="H190" s="24"/>
      <c r="I190" s="24"/>
      <c r="J190" s="27"/>
      <c r="K190" s="26"/>
      <c r="L190" s="91"/>
      <c r="M190" s="91"/>
      <c r="N190" s="90"/>
      <c r="O190" s="93"/>
      <c r="P190" s="91"/>
      <c r="Q190" s="91"/>
      <c r="R190" s="90"/>
      <c r="S190" s="26"/>
      <c r="T190" s="24"/>
      <c r="U190" s="24"/>
      <c r="V190" s="27"/>
    </row>
    <row r="191" spans="1:22" x14ac:dyDescent="0.2">
      <c r="A191" s="164">
        <f t="shared" si="26"/>
        <v>183</v>
      </c>
      <c r="B191" s="22" t="s">
        <v>14</v>
      </c>
      <c r="C191" s="26">
        <f t="shared" si="31"/>
        <v>0</v>
      </c>
      <c r="D191" s="24">
        <f t="shared" si="31"/>
        <v>0</v>
      </c>
      <c r="E191" s="24">
        <f t="shared" si="31"/>
        <v>0</v>
      </c>
      <c r="F191" s="25"/>
      <c r="G191" s="26">
        <f t="shared" si="29"/>
        <v>0</v>
      </c>
      <c r="H191" s="24"/>
      <c r="I191" s="24"/>
      <c r="J191" s="27"/>
      <c r="K191" s="26"/>
      <c r="L191" s="91"/>
      <c r="M191" s="91"/>
      <c r="N191" s="90"/>
      <c r="O191" s="93"/>
      <c r="P191" s="91"/>
      <c r="Q191" s="91"/>
      <c r="R191" s="90"/>
      <c r="S191" s="26"/>
      <c r="T191" s="24"/>
      <c r="U191" s="24"/>
      <c r="V191" s="27"/>
    </row>
    <row r="192" spans="1:22" x14ac:dyDescent="0.2">
      <c r="A192" s="164">
        <f t="shared" si="26"/>
        <v>184</v>
      </c>
      <c r="B192" s="22" t="s">
        <v>15</v>
      </c>
      <c r="C192" s="26">
        <f t="shared" si="31"/>
        <v>0</v>
      </c>
      <c r="D192" s="24">
        <f t="shared" si="31"/>
        <v>0</v>
      </c>
      <c r="E192" s="24">
        <f t="shared" si="31"/>
        <v>0</v>
      </c>
      <c r="F192" s="25"/>
      <c r="G192" s="26">
        <f t="shared" si="29"/>
        <v>0</v>
      </c>
      <c r="H192" s="24"/>
      <c r="I192" s="24"/>
      <c r="J192" s="27"/>
      <c r="K192" s="26"/>
      <c r="L192" s="91"/>
      <c r="M192" s="91"/>
      <c r="N192" s="90"/>
      <c r="O192" s="93"/>
      <c r="P192" s="91"/>
      <c r="Q192" s="91"/>
      <c r="R192" s="90"/>
      <c r="S192" s="26"/>
      <c r="T192" s="24"/>
      <c r="U192" s="24"/>
      <c r="V192" s="27"/>
    </row>
    <row r="193" spans="1:22" x14ac:dyDescent="0.2">
      <c r="A193" s="164">
        <f t="shared" si="26"/>
        <v>185</v>
      </c>
      <c r="B193" s="22" t="s">
        <v>16</v>
      </c>
      <c r="C193" s="26">
        <f t="shared" si="31"/>
        <v>0</v>
      </c>
      <c r="D193" s="24">
        <f t="shared" si="31"/>
        <v>0</v>
      </c>
      <c r="E193" s="24">
        <f t="shared" si="31"/>
        <v>0</v>
      </c>
      <c r="F193" s="25"/>
      <c r="G193" s="26">
        <f t="shared" si="29"/>
        <v>0</v>
      </c>
      <c r="H193" s="24"/>
      <c r="I193" s="24"/>
      <c r="J193" s="27"/>
      <c r="K193" s="26"/>
      <c r="L193" s="91"/>
      <c r="M193" s="91"/>
      <c r="N193" s="90"/>
      <c r="O193" s="93"/>
      <c r="P193" s="91"/>
      <c r="Q193" s="91"/>
      <c r="R193" s="90"/>
      <c r="S193" s="26">
        <f>T193+V193</f>
        <v>0</v>
      </c>
      <c r="T193" s="24"/>
      <c r="U193" s="24"/>
      <c r="V193" s="27"/>
    </row>
    <row r="194" spans="1:22" x14ac:dyDescent="0.2">
      <c r="A194" s="164">
        <f t="shared" si="26"/>
        <v>186</v>
      </c>
      <c r="B194" s="22" t="s">
        <v>17</v>
      </c>
      <c r="C194" s="26">
        <f t="shared" si="31"/>
        <v>0</v>
      </c>
      <c r="D194" s="24">
        <f t="shared" si="31"/>
        <v>0</v>
      </c>
      <c r="E194" s="24">
        <f t="shared" si="31"/>
        <v>0</v>
      </c>
      <c r="F194" s="25"/>
      <c r="G194" s="26">
        <f t="shared" si="29"/>
        <v>0</v>
      </c>
      <c r="H194" s="24"/>
      <c r="I194" s="24"/>
      <c r="J194" s="27"/>
      <c r="K194" s="26"/>
      <c r="L194" s="91"/>
      <c r="M194" s="91"/>
      <c r="N194" s="90"/>
      <c r="O194" s="93"/>
      <c r="P194" s="91"/>
      <c r="Q194" s="91"/>
      <c r="R194" s="90"/>
      <c r="S194" s="26"/>
      <c r="T194" s="24"/>
      <c r="U194" s="24"/>
      <c r="V194" s="27"/>
    </row>
    <row r="195" spans="1:22" x14ac:dyDescent="0.2">
      <c r="A195" s="164">
        <f t="shared" si="26"/>
        <v>187</v>
      </c>
      <c r="B195" s="22" t="s">
        <v>29</v>
      </c>
      <c r="C195" s="26">
        <f t="shared" si="31"/>
        <v>0</v>
      </c>
      <c r="D195" s="24">
        <f t="shared" si="31"/>
        <v>0</v>
      </c>
      <c r="E195" s="24">
        <f t="shared" si="31"/>
        <v>0</v>
      </c>
      <c r="F195" s="25"/>
      <c r="G195" s="26">
        <f t="shared" si="29"/>
        <v>0</v>
      </c>
      <c r="H195" s="24"/>
      <c r="I195" s="24"/>
      <c r="J195" s="27"/>
      <c r="K195" s="26"/>
      <c r="L195" s="91"/>
      <c r="M195" s="91"/>
      <c r="N195" s="90"/>
      <c r="O195" s="93"/>
      <c r="P195" s="91"/>
      <c r="Q195" s="91"/>
      <c r="R195" s="90"/>
      <c r="S195" s="26"/>
      <c r="T195" s="24"/>
      <c r="U195" s="24"/>
      <c r="V195" s="27"/>
    </row>
    <row r="196" spans="1:22" ht="13.5" thickBot="1" x14ac:dyDescent="0.25">
      <c r="A196" s="166">
        <f t="shared" si="26"/>
        <v>188</v>
      </c>
      <c r="B196" s="22" t="s">
        <v>18</v>
      </c>
      <c r="C196" s="26">
        <f t="shared" si="31"/>
        <v>0</v>
      </c>
      <c r="D196" s="24">
        <f t="shared" si="31"/>
        <v>0</v>
      </c>
      <c r="E196" s="24">
        <f>I196+M196+Q196+U196</f>
        <v>0</v>
      </c>
      <c r="F196" s="25"/>
      <c r="G196" s="54">
        <f t="shared" si="29"/>
        <v>0</v>
      </c>
      <c r="H196" s="53"/>
      <c r="I196" s="53"/>
      <c r="J196" s="56"/>
      <c r="K196" s="26"/>
      <c r="L196" s="91"/>
      <c r="M196" s="91"/>
      <c r="N196" s="90"/>
      <c r="O196" s="93"/>
      <c r="P196" s="91"/>
      <c r="Q196" s="91"/>
      <c r="R196" s="90"/>
      <c r="S196" s="54">
        <f>T196+V196</f>
        <v>0</v>
      </c>
      <c r="T196" s="53"/>
      <c r="U196" s="53"/>
      <c r="V196" s="56"/>
    </row>
    <row r="197" spans="1:22" ht="45.75" thickBot="1" x14ac:dyDescent="0.3">
      <c r="A197" s="68">
        <v>189</v>
      </c>
      <c r="B197" s="69" t="s">
        <v>168</v>
      </c>
      <c r="C197" s="70">
        <f t="shared" si="31"/>
        <v>0</v>
      </c>
      <c r="D197" s="57">
        <f t="shared" si="31"/>
        <v>0</v>
      </c>
      <c r="E197" s="57"/>
      <c r="F197" s="62"/>
      <c r="G197" s="70">
        <f>G198+G200+G203+G206</f>
        <v>0</v>
      </c>
      <c r="H197" s="57">
        <f>H198+H200+H203+H206</f>
        <v>0</v>
      </c>
      <c r="I197" s="57"/>
      <c r="J197" s="62"/>
      <c r="K197" s="71">
        <f>K201</f>
        <v>0</v>
      </c>
      <c r="L197" s="57">
        <f>L201</f>
        <v>0</v>
      </c>
      <c r="M197" s="57"/>
      <c r="N197" s="62"/>
      <c r="O197" s="70"/>
      <c r="P197" s="57"/>
      <c r="Q197" s="57"/>
      <c r="R197" s="62"/>
      <c r="S197" s="57"/>
      <c r="T197" s="57"/>
      <c r="U197" s="57"/>
      <c r="V197" s="62"/>
    </row>
    <row r="198" spans="1:22" x14ac:dyDescent="0.2">
      <c r="A198" s="73">
        <v>190</v>
      </c>
      <c r="B198" s="87" t="s">
        <v>92</v>
      </c>
      <c r="C198" s="82">
        <f t="shared" si="31"/>
        <v>0</v>
      </c>
      <c r="D198" s="80">
        <f t="shared" si="31"/>
        <v>0</v>
      </c>
      <c r="E198" s="80"/>
      <c r="F198" s="83"/>
      <c r="G198" s="84">
        <f>G199</f>
        <v>0</v>
      </c>
      <c r="H198" s="80">
        <f>H199</f>
        <v>0</v>
      </c>
      <c r="I198" s="114"/>
      <c r="J198" s="106"/>
      <c r="K198" s="167"/>
      <c r="L198" s="114"/>
      <c r="M198" s="114"/>
      <c r="N198" s="168"/>
      <c r="O198" s="167"/>
      <c r="P198" s="114"/>
      <c r="Q198" s="114"/>
      <c r="R198" s="168"/>
      <c r="S198" s="167"/>
      <c r="T198" s="114"/>
      <c r="U198" s="114"/>
      <c r="V198" s="168"/>
    </row>
    <row r="199" spans="1:22" x14ac:dyDescent="0.2">
      <c r="A199" s="88">
        <f t="shared" si="26"/>
        <v>191</v>
      </c>
      <c r="B199" s="37" t="s">
        <v>169</v>
      </c>
      <c r="C199" s="17">
        <f t="shared" si="31"/>
        <v>0</v>
      </c>
      <c r="D199" s="91">
        <f t="shared" si="31"/>
        <v>0</v>
      </c>
      <c r="E199" s="91"/>
      <c r="F199" s="90"/>
      <c r="G199" s="97">
        <f t="shared" si="29"/>
        <v>0</v>
      </c>
      <c r="H199" s="92"/>
      <c r="I199" s="91"/>
      <c r="J199" s="92"/>
      <c r="K199" s="93"/>
      <c r="L199" s="91"/>
      <c r="M199" s="91"/>
      <c r="N199" s="90"/>
      <c r="O199" s="93"/>
      <c r="P199" s="91"/>
      <c r="Q199" s="91"/>
      <c r="R199" s="90"/>
      <c r="S199" s="93"/>
      <c r="T199" s="91"/>
      <c r="U199" s="91"/>
      <c r="V199" s="90"/>
    </row>
    <row r="200" spans="1:22" x14ac:dyDescent="0.2">
      <c r="A200" s="88">
        <f t="shared" si="26"/>
        <v>192</v>
      </c>
      <c r="B200" s="22" t="s">
        <v>170</v>
      </c>
      <c r="C200" s="26">
        <f t="shared" si="31"/>
        <v>0</v>
      </c>
      <c r="D200" s="24">
        <f t="shared" si="31"/>
        <v>0</v>
      </c>
      <c r="E200" s="24"/>
      <c r="F200" s="27"/>
      <c r="G200" s="94">
        <f>G202</f>
        <v>0</v>
      </c>
      <c r="H200" s="24">
        <f>H202</f>
        <v>0</v>
      </c>
      <c r="I200" s="91"/>
      <c r="J200" s="92"/>
      <c r="K200" s="32">
        <f>K201</f>
        <v>0</v>
      </c>
      <c r="L200" s="24">
        <f>L201</f>
        <v>0</v>
      </c>
      <c r="M200" s="91"/>
      <c r="N200" s="90"/>
      <c r="O200" s="93"/>
      <c r="P200" s="91"/>
      <c r="Q200" s="91"/>
      <c r="R200" s="90"/>
      <c r="S200" s="93"/>
      <c r="T200" s="91"/>
      <c r="U200" s="91"/>
      <c r="V200" s="90"/>
    </row>
    <row r="201" spans="1:22" x14ac:dyDescent="0.2">
      <c r="A201" s="88">
        <f t="shared" si="26"/>
        <v>193</v>
      </c>
      <c r="B201" s="37" t="s">
        <v>171</v>
      </c>
      <c r="C201" s="17">
        <f t="shared" si="31"/>
        <v>0</v>
      </c>
      <c r="D201" s="20">
        <f t="shared" si="31"/>
        <v>0</v>
      </c>
      <c r="E201" s="24"/>
      <c r="F201" s="27"/>
      <c r="G201" s="23"/>
      <c r="H201" s="94"/>
      <c r="I201" s="91"/>
      <c r="J201" s="92"/>
      <c r="K201" s="93">
        <f>L201+N201</f>
        <v>0</v>
      </c>
      <c r="L201" s="91"/>
      <c r="M201" s="91"/>
      <c r="N201" s="90"/>
      <c r="O201" s="93"/>
      <c r="P201" s="91"/>
      <c r="Q201" s="91"/>
      <c r="R201" s="90"/>
      <c r="S201" s="93"/>
      <c r="T201" s="91"/>
      <c r="U201" s="91"/>
      <c r="V201" s="90"/>
    </row>
    <row r="202" spans="1:22" x14ac:dyDescent="0.2">
      <c r="A202" s="88">
        <f t="shared" si="26"/>
        <v>194</v>
      </c>
      <c r="B202" s="37" t="s">
        <v>172</v>
      </c>
      <c r="C202" s="17">
        <f t="shared" si="31"/>
        <v>0</v>
      </c>
      <c r="D202" s="91">
        <f t="shared" si="31"/>
        <v>0</v>
      </c>
      <c r="E202" s="91"/>
      <c r="F202" s="90"/>
      <c r="G202" s="97">
        <f t="shared" si="29"/>
        <v>0</v>
      </c>
      <c r="H202" s="92"/>
      <c r="I202" s="91"/>
      <c r="J202" s="92"/>
      <c r="K202" s="93"/>
      <c r="L202" s="91"/>
      <c r="M202" s="91"/>
      <c r="N202" s="90"/>
      <c r="O202" s="93"/>
      <c r="P202" s="91"/>
      <c r="Q202" s="91"/>
      <c r="R202" s="90"/>
      <c r="S202" s="93"/>
      <c r="T202" s="91"/>
      <c r="U202" s="91"/>
      <c r="V202" s="90"/>
    </row>
    <row r="203" spans="1:22" x14ac:dyDescent="0.2">
      <c r="A203" s="88">
        <v>195</v>
      </c>
      <c r="B203" s="22" t="s">
        <v>95</v>
      </c>
      <c r="C203" s="26">
        <f t="shared" si="31"/>
        <v>0</v>
      </c>
      <c r="D203" s="24">
        <f t="shared" si="31"/>
        <v>0</v>
      </c>
      <c r="E203" s="24"/>
      <c r="F203" s="27"/>
      <c r="G203" s="94">
        <f t="shared" si="29"/>
        <v>0</v>
      </c>
      <c r="H203" s="24">
        <f>H204+H205</f>
        <v>0</v>
      </c>
      <c r="I203" s="91"/>
      <c r="J203" s="92"/>
      <c r="K203" s="93"/>
      <c r="L203" s="91"/>
      <c r="M203" s="91"/>
      <c r="N203" s="90"/>
      <c r="O203" s="93"/>
      <c r="P203" s="91"/>
      <c r="Q203" s="91"/>
      <c r="R203" s="90"/>
      <c r="S203" s="32"/>
      <c r="T203" s="24"/>
      <c r="U203" s="91"/>
      <c r="V203" s="90"/>
    </row>
    <row r="204" spans="1:22" ht="25.5" x14ac:dyDescent="0.2">
      <c r="A204" s="88">
        <f t="shared" si="26"/>
        <v>196</v>
      </c>
      <c r="B204" s="101" t="s">
        <v>173</v>
      </c>
      <c r="C204" s="17">
        <f t="shared" si="31"/>
        <v>0</v>
      </c>
      <c r="D204" s="20">
        <f t="shared" si="31"/>
        <v>0</v>
      </c>
      <c r="E204" s="47"/>
      <c r="F204" s="48"/>
      <c r="G204" s="15">
        <f t="shared" si="29"/>
        <v>0</v>
      </c>
      <c r="H204" s="169"/>
      <c r="I204" s="138"/>
      <c r="J204" s="157"/>
      <c r="K204" s="137"/>
      <c r="L204" s="138"/>
      <c r="M204" s="138"/>
      <c r="N204" s="139"/>
      <c r="O204" s="137"/>
      <c r="P204" s="138"/>
      <c r="Q204" s="138"/>
      <c r="R204" s="139"/>
      <c r="S204" s="137"/>
      <c r="T204" s="138"/>
      <c r="U204" s="138"/>
      <c r="V204" s="139"/>
    </row>
    <row r="205" spans="1:22" x14ac:dyDescent="0.2">
      <c r="A205" s="88">
        <f t="shared" si="26"/>
        <v>197</v>
      </c>
      <c r="B205" s="22" t="s">
        <v>174</v>
      </c>
      <c r="C205" s="17">
        <f t="shared" si="31"/>
        <v>0</v>
      </c>
      <c r="D205" s="20">
        <f t="shared" si="31"/>
        <v>0</v>
      </c>
      <c r="E205" s="41"/>
      <c r="F205" s="44"/>
      <c r="G205" s="97">
        <f t="shared" si="29"/>
        <v>0</v>
      </c>
      <c r="H205" s="47"/>
      <c r="I205" s="138"/>
      <c r="J205" s="157"/>
      <c r="K205" s="137"/>
      <c r="L205" s="138"/>
      <c r="M205" s="138"/>
      <c r="N205" s="139"/>
      <c r="O205" s="137"/>
      <c r="P205" s="138"/>
      <c r="Q205" s="138"/>
      <c r="R205" s="139"/>
      <c r="S205" s="20"/>
      <c r="T205" s="138"/>
      <c r="U205" s="138"/>
      <c r="V205" s="139"/>
    </row>
    <row r="206" spans="1:22" x14ac:dyDescent="0.2">
      <c r="A206" s="88">
        <v>198</v>
      </c>
      <c r="B206" s="22" t="s">
        <v>37</v>
      </c>
      <c r="C206" s="26">
        <f t="shared" si="31"/>
        <v>0</v>
      </c>
      <c r="D206" s="24">
        <f t="shared" si="31"/>
        <v>0</v>
      </c>
      <c r="E206" s="41"/>
      <c r="F206" s="44"/>
      <c r="G206" s="23">
        <f t="shared" si="29"/>
        <v>0</v>
      </c>
      <c r="H206" s="41">
        <f>H207</f>
        <v>0</v>
      </c>
      <c r="I206" s="138"/>
      <c r="J206" s="170"/>
      <c r="K206" s="171"/>
      <c r="L206" s="138"/>
      <c r="M206" s="138"/>
      <c r="N206" s="172"/>
      <c r="O206" s="137"/>
      <c r="P206" s="138"/>
      <c r="Q206" s="138"/>
      <c r="R206" s="172"/>
      <c r="S206" s="171"/>
      <c r="T206" s="138"/>
      <c r="U206" s="138"/>
      <c r="V206" s="172"/>
    </row>
    <row r="207" spans="1:22" ht="13.5" thickBot="1" x14ac:dyDescent="0.25">
      <c r="A207" s="117">
        <v>199</v>
      </c>
      <c r="B207" s="133" t="s">
        <v>175</v>
      </c>
      <c r="C207" s="46">
        <f t="shared" si="31"/>
        <v>0</v>
      </c>
      <c r="D207" s="47">
        <f t="shared" si="31"/>
        <v>0</v>
      </c>
      <c r="E207" s="41"/>
      <c r="F207" s="44"/>
      <c r="G207" s="156">
        <f t="shared" si="29"/>
        <v>0</v>
      </c>
      <c r="H207" s="47"/>
      <c r="I207" s="138"/>
      <c r="J207" s="170"/>
      <c r="K207" s="171"/>
      <c r="L207" s="138"/>
      <c r="M207" s="138"/>
      <c r="N207" s="172"/>
      <c r="O207" s="137"/>
      <c r="P207" s="138"/>
      <c r="Q207" s="138"/>
      <c r="R207" s="172"/>
      <c r="S207" s="171"/>
      <c r="T207" s="138"/>
      <c r="U207" s="138"/>
      <c r="V207" s="172"/>
    </row>
    <row r="208" spans="1:22" ht="13.5" thickBot="1" x14ac:dyDescent="0.25">
      <c r="A208" s="68">
        <v>200</v>
      </c>
      <c r="B208" s="173" t="s">
        <v>176</v>
      </c>
      <c r="C208" s="123">
        <f t="shared" si="31"/>
        <v>12693.383999999998</v>
      </c>
      <c r="D208" s="124">
        <f t="shared" si="31"/>
        <v>12681.564999999999</v>
      </c>
      <c r="E208" s="57">
        <f>I208+M208+Q208+U208</f>
        <v>8236.3879999999972</v>
      </c>
      <c r="F208" s="58">
        <f>J208+N208+R208+V208</f>
        <v>11.819000000000001</v>
      </c>
      <c r="G208" s="124">
        <f>G9+G44+G99+G140+G175+G197</f>
        <v>5817.7960000000003</v>
      </c>
      <c r="H208" s="124">
        <f>H9+H44+H99+H140+H175+H197</f>
        <v>5807.9770000000008</v>
      </c>
      <c r="I208" s="57">
        <f>I9+I44+I99+I140+I175+I197</f>
        <v>3611.0589999999993</v>
      </c>
      <c r="J208" s="124">
        <f>J9+J44+J99+J140+J175+J197</f>
        <v>9.8190000000000008</v>
      </c>
      <c r="K208" s="61">
        <f>K9+K44+K99+K140+K175+K197</f>
        <v>239.86199999999997</v>
      </c>
      <c r="L208" s="57">
        <f>L9+L44+L140+L175+L197</f>
        <v>239.86199999999997</v>
      </c>
      <c r="M208" s="57">
        <f>M9+M44+M140+M175+M197</f>
        <v>82.593000000000004</v>
      </c>
      <c r="N208" s="72">
        <f>N9+N44+N99+N140+N175+N197</f>
        <v>0</v>
      </c>
      <c r="O208" s="70">
        <f>O9+O44+O99+O140+O175+O197</f>
        <v>6048.3999999999978</v>
      </c>
      <c r="P208" s="57">
        <f>P9+P44+P99+P140+P175+P197</f>
        <v>6048.3999999999978</v>
      </c>
      <c r="Q208" s="57">
        <f>Q9+Q44+Q99+Q140+Q175+Q197</f>
        <v>4518.9329999999982</v>
      </c>
      <c r="R208" s="57"/>
      <c r="S208" s="63">
        <f>S9+S44+S99+S140+S175+S197</f>
        <v>587.32600000000002</v>
      </c>
      <c r="T208" s="124">
        <f>T9+T44+T99+T140+T175+T197</f>
        <v>585.32600000000002</v>
      </c>
      <c r="U208" s="124">
        <f>U9+U44+U99+U140+U175+U197</f>
        <v>23.803000000000004</v>
      </c>
      <c r="V208" s="62">
        <f>V9+V20+SUM(V34:V43)+V44+V99+V140+V175+V197</f>
        <v>2</v>
      </c>
    </row>
    <row r="211" spans="2:2" x14ac:dyDescent="0.2">
      <c r="B211" s="5" t="s">
        <v>75</v>
      </c>
    </row>
    <row r="212" spans="2:2" x14ac:dyDescent="0.2">
      <c r="B212" s="5" t="s">
        <v>181</v>
      </c>
    </row>
    <row r="213" spans="2:2" x14ac:dyDescent="0.2">
      <c r="B213" s="64" t="s">
        <v>177</v>
      </c>
    </row>
    <row r="214" spans="2:2" x14ac:dyDescent="0.2">
      <c r="B214" s="5" t="s">
        <v>76</v>
      </c>
    </row>
  </sheetData>
  <mergeCells count="24">
    <mergeCell ref="A6:A8"/>
    <mergeCell ref="B6:B8"/>
    <mergeCell ref="C6:C8"/>
    <mergeCell ref="D6:F6"/>
    <mergeCell ref="G6:G8"/>
    <mergeCell ref="S6:S8"/>
    <mergeCell ref="T6:V6"/>
    <mergeCell ref="T7:U7"/>
    <mergeCell ref="V7:V8"/>
    <mergeCell ref="N7:N8"/>
    <mergeCell ref="P7:Q7"/>
    <mergeCell ref="R7:R8"/>
    <mergeCell ref="O6:O8"/>
    <mergeCell ref="P6:R6"/>
    <mergeCell ref="C3:J3"/>
    <mergeCell ref="C4:I4"/>
    <mergeCell ref="H7:I7"/>
    <mergeCell ref="J7:J8"/>
    <mergeCell ref="L7:M7"/>
    <mergeCell ref="K6:K8"/>
    <mergeCell ref="L6:N6"/>
    <mergeCell ref="H6:J6"/>
    <mergeCell ref="D7:E7"/>
    <mergeCell ref="F7:F8"/>
  </mergeCells>
  <pageMargins left="0.35433070866141736" right="0" top="0.78740157480314965" bottom="0.19685039370078741" header="0.51181102362204722" footer="0.51181102362204722"/>
  <pageSetup paperSize="9" scale="66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2:W142"/>
  <sheetViews>
    <sheetView tabSelected="1" zoomScaleNormal="100" workbookViewId="0">
      <selection activeCell="W14" sqref="W14"/>
    </sheetView>
  </sheetViews>
  <sheetFormatPr defaultRowHeight="12.75" x14ac:dyDescent="0.2"/>
  <cols>
    <col min="1" max="1" width="3.7109375" customWidth="1"/>
    <col min="2" max="2" width="51.140625" customWidth="1"/>
    <col min="3" max="3" width="10.28515625" customWidth="1"/>
    <col min="4" max="4" width="10.140625" customWidth="1"/>
    <col min="5" max="5" width="9.85546875" customWidth="1"/>
    <col min="6" max="6" width="10.85546875" customWidth="1"/>
    <col min="7" max="7" width="12.85546875" customWidth="1"/>
    <col min="8" max="8" width="11.5703125" customWidth="1"/>
    <col min="9" max="9" width="9" customWidth="1"/>
    <col min="10" max="10" width="10.28515625" customWidth="1"/>
    <col min="11" max="11" width="11.42578125" customWidth="1"/>
    <col min="12" max="12" width="11" customWidth="1"/>
    <col min="13" max="13" width="9.28515625" customWidth="1"/>
    <col min="14" max="14" width="12.7109375" customWidth="1"/>
    <col min="15" max="15" width="7.5703125" customWidth="1"/>
    <col min="16" max="16" width="9.28515625" customWidth="1"/>
    <col min="17" max="17" width="9.140625" customWidth="1"/>
    <col min="18" max="18" width="10.7109375" customWidth="1"/>
    <col min="19" max="19" width="10.28515625" customWidth="1"/>
    <col min="20" max="20" width="10.85546875" customWidth="1"/>
    <col min="21" max="21" width="7.28515625" customWidth="1"/>
    <col min="22" max="22" width="6" customWidth="1"/>
    <col min="23" max="23" width="10.28515625" customWidth="1"/>
  </cols>
  <sheetData>
    <row r="2" spans="1:23" s="239" customFormat="1" x14ac:dyDescent="0.2">
      <c r="M2" s="660"/>
      <c r="N2" s="660"/>
      <c r="O2" s="660"/>
      <c r="P2" s="660"/>
    </row>
    <row r="3" spans="1:23" s="239" customFormat="1" x14ac:dyDescent="0.2">
      <c r="A3" s="177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570" t="s">
        <v>26</v>
      </c>
      <c r="O3" s="571"/>
      <c r="P3" s="571"/>
      <c r="Q3" s="571"/>
      <c r="R3" s="571"/>
      <c r="S3" s="571"/>
      <c r="T3" s="571"/>
    </row>
    <row r="4" spans="1:23" s="239" customFormat="1" ht="15.75" x14ac:dyDescent="0.25">
      <c r="A4" s="177"/>
      <c r="B4" s="177"/>
      <c r="C4" s="656" t="s">
        <v>232</v>
      </c>
      <c r="D4" s="656"/>
      <c r="E4" s="656"/>
      <c r="F4" s="656"/>
      <c r="G4" s="656"/>
      <c r="H4" s="656"/>
      <c r="I4" s="656"/>
      <c r="J4" s="656"/>
      <c r="K4" s="655"/>
      <c r="L4" s="655"/>
      <c r="M4" s="655"/>
      <c r="N4" s="659" t="s">
        <v>312</v>
      </c>
      <c r="O4" s="569"/>
      <c r="P4" s="569"/>
      <c r="Q4" s="569"/>
      <c r="R4" s="569"/>
      <c r="S4" s="569"/>
      <c r="T4" s="569"/>
    </row>
    <row r="5" spans="1:23" s="239" customFormat="1" ht="15.75" x14ac:dyDescent="0.25">
      <c r="A5" s="177"/>
      <c r="B5" s="178"/>
      <c r="C5" s="656" t="s">
        <v>77</v>
      </c>
      <c r="D5" s="656"/>
      <c r="E5" s="656"/>
      <c r="F5" s="656"/>
      <c r="G5" s="656"/>
      <c r="H5" s="656"/>
      <c r="I5" s="656"/>
      <c r="J5" s="655"/>
      <c r="K5" s="655"/>
      <c r="L5" s="655"/>
      <c r="M5" s="655"/>
      <c r="N5" s="659" t="s">
        <v>78</v>
      </c>
      <c r="O5" s="569"/>
      <c r="P5" s="569"/>
      <c r="Q5" s="569"/>
      <c r="R5" s="569"/>
      <c r="S5" s="569"/>
      <c r="T5" s="569"/>
    </row>
    <row r="6" spans="1:23" s="239" customFormat="1" ht="15.75" x14ac:dyDescent="0.25">
      <c r="A6" s="177"/>
      <c r="B6" s="178"/>
      <c r="C6" s="656"/>
      <c r="D6" s="656"/>
      <c r="E6" s="656"/>
      <c r="F6" s="656"/>
      <c r="G6" s="656"/>
      <c r="H6" s="656"/>
      <c r="I6" s="656"/>
      <c r="J6" s="655"/>
      <c r="K6" s="655"/>
      <c r="L6" s="655"/>
      <c r="M6" s="655"/>
      <c r="N6" s="569" t="s">
        <v>418</v>
      </c>
      <c r="O6" s="569"/>
      <c r="P6" s="569"/>
      <c r="Q6" s="569"/>
      <c r="R6" s="569"/>
      <c r="S6" s="569"/>
      <c r="T6" s="569"/>
    </row>
    <row r="7" spans="1:23" s="239" customFormat="1" ht="15.75" x14ac:dyDescent="0.25">
      <c r="A7" s="177"/>
      <c r="B7" s="178"/>
      <c r="C7" s="656"/>
      <c r="D7" s="656"/>
      <c r="E7" s="656"/>
      <c r="F7" s="656"/>
      <c r="G7" s="656"/>
      <c r="H7" s="656"/>
      <c r="I7" s="656"/>
      <c r="J7" s="655"/>
      <c r="K7" s="655"/>
      <c r="L7" s="655"/>
      <c r="M7" s="655"/>
      <c r="N7" s="569" t="s">
        <v>719</v>
      </c>
      <c r="O7" s="569"/>
      <c r="P7" s="569"/>
      <c r="Q7" s="569"/>
      <c r="R7" s="569"/>
      <c r="S7" s="569"/>
      <c r="T7" s="569"/>
    </row>
    <row r="8" spans="1:23" s="239" customFormat="1" ht="15.75" x14ac:dyDescent="0.25">
      <c r="A8" s="177"/>
      <c r="B8" s="178"/>
      <c r="C8" s="656"/>
      <c r="D8" s="656"/>
      <c r="E8" s="656"/>
      <c r="F8" s="656"/>
      <c r="G8" s="656"/>
      <c r="H8" s="656"/>
      <c r="I8" s="656"/>
      <c r="J8" s="655"/>
      <c r="K8" s="655"/>
      <c r="L8" s="655"/>
      <c r="M8" s="655"/>
      <c r="N8" s="657"/>
      <c r="O8" s="655"/>
      <c r="P8" s="655"/>
      <c r="Q8" s="655"/>
      <c r="R8" s="655"/>
      <c r="S8" s="655"/>
      <c r="T8" s="240"/>
    </row>
    <row r="9" spans="1:23" ht="16.5" thickBot="1" x14ac:dyDescent="0.3">
      <c r="A9" s="177"/>
      <c r="B9" s="177"/>
      <c r="C9" s="655"/>
      <c r="D9" s="655"/>
      <c r="E9" s="655"/>
      <c r="F9" s="655"/>
      <c r="G9" s="655"/>
      <c r="H9" s="655"/>
      <c r="I9" s="655"/>
      <c r="J9" s="655"/>
      <c r="K9" s="655"/>
      <c r="L9" s="655"/>
      <c r="M9" s="655"/>
      <c r="N9" s="655"/>
      <c r="O9" s="655"/>
      <c r="P9" s="655"/>
      <c r="Q9" s="655"/>
      <c r="R9" s="655"/>
      <c r="S9" s="655"/>
      <c r="T9" s="655" t="s">
        <v>409</v>
      </c>
      <c r="U9" s="655"/>
      <c r="V9" s="655"/>
      <c r="W9" s="1"/>
    </row>
    <row r="10" spans="1:23" x14ac:dyDescent="0.2">
      <c r="A10" s="1260" t="s">
        <v>0</v>
      </c>
      <c r="B10" s="1263" t="s">
        <v>43</v>
      </c>
      <c r="C10" s="1265" t="s">
        <v>44</v>
      </c>
      <c r="D10" s="1249" t="s">
        <v>306</v>
      </c>
      <c r="E10" s="1250"/>
      <c r="F10" s="1267"/>
      <c r="G10" s="1265" t="s">
        <v>46</v>
      </c>
      <c r="H10" s="1249" t="s">
        <v>306</v>
      </c>
      <c r="I10" s="1250"/>
      <c r="J10" s="1250"/>
      <c r="K10" s="1268" t="s">
        <v>180</v>
      </c>
      <c r="L10" s="1249" t="s">
        <v>306</v>
      </c>
      <c r="M10" s="1250"/>
      <c r="N10" s="1267"/>
      <c r="O10" s="1243" t="s">
        <v>233</v>
      </c>
      <c r="P10" s="1253" t="s">
        <v>306</v>
      </c>
      <c r="Q10" s="1254"/>
      <c r="R10" s="1255"/>
      <c r="S10" s="1243" t="s">
        <v>48</v>
      </c>
      <c r="T10" s="1253" t="s">
        <v>306</v>
      </c>
      <c r="U10" s="1254"/>
      <c r="V10" s="1255"/>
    </row>
    <row r="11" spans="1:23" x14ac:dyDescent="0.2">
      <c r="A11" s="1261"/>
      <c r="B11" s="1264"/>
      <c r="C11" s="1266"/>
      <c r="D11" s="1245" t="s">
        <v>49</v>
      </c>
      <c r="E11" s="1246"/>
      <c r="F11" s="1251" t="s">
        <v>50</v>
      </c>
      <c r="G11" s="1266"/>
      <c r="H11" s="1245" t="s">
        <v>49</v>
      </c>
      <c r="I11" s="1246"/>
      <c r="J11" s="1247" t="s">
        <v>50</v>
      </c>
      <c r="K11" s="1269"/>
      <c r="L11" s="1245" t="s">
        <v>49</v>
      </c>
      <c r="M11" s="1246"/>
      <c r="N11" s="1251" t="s">
        <v>50</v>
      </c>
      <c r="O11" s="1244"/>
      <c r="P11" s="1256" t="s">
        <v>49</v>
      </c>
      <c r="Q11" s="1257"/>
      <c r="R11" s="1258" t="s">
        <v>50</v>
      </c>
      <c r="S11" s="1244"/>
      <c r="T11" s="1256" t="s">
        <v>49</v>
      </c>
      <c r="U11" s="1257"/>
      <c r="V11" s="1258" t="s">
        <v>50</v>
      </c>
    </row>
    <row r="12" spans="1:23" ht="48.75" thickBot="1" x14ac:dyDescent="0.25">
      <c r="A12" s="1262"/>
      <c r="B12" s="1264"/>
      <c r="C12" s="1266"/>
      <c r="D12" s="210" t="s">
        <v>44</v>
      </c>
      <c r="E12" s="211" t="s">
        <v>51</v>
      </c>
      <c r="F12" s="1252"/>
      <c r="G12" s="1266"/>
      <c r="H12" s="210" t="s">
        <v>44</v>
      </c>
      <c r="I12" s="211" t="s">
        <v>51</v>
      </c>
      <c r="J12" s="1248"/>
      <c r="K12" s="1269"/>
      <c r="L12" s="210" t="s">
        <v>44</v>
      </c>
      <c r="M12" s="211" t="s">
        <v>51</v>
      </c>
      <c r="N12" s="1252"/>
      <c r="O12" s="1244"/>
      <c r="P12" s="179" t="s">
        <v>44</v>
      </c>
      <c r="Q12" s="180" t="s">
        <v>51</v>
      </c>
      <c r="R12" s="1259"/>
      <c r="S12" s="1244"/>
      <c r="T12" s="179" t="s">
        <v>44</v>
      </c>
      <c r="U12" s="180" t="s">
        <v>51</v>
      </c>
      <c r="V12" s="1259"/>
    </row>
    <row r="13" spans="1:23" ht="34.5" customHeight="1" thickBot="1" x14ac:dyDescent="0.3">
      <c r="A13" s="269">
        <v>1</v>
      </c>
      <c r="B13" s="267" t="s">
        <v>80</v>
      </c>
      <c r="C13" s="181">
        <f t="shared" ref="C13:F22" si="0">G13+K13+O13+S13</f>
        <v>51.080000000000005</v>
      </c>
      <c r="D13" s="194">
        <f t="shared" si="0"/>
        <v>51.080000000000005</v>
      </c>
      <c r="E13" s="194">
        <f t="shared" si="0"/>
        <v>45.712000000000003</v>
      </c>
      <c r="F13" s="744">
        <f t="shared" si="0"/>
        <v>0</v>
      </c>
      <c r="G13" s="188">
        <f>G16+SUM(G23:G29)+G14+G19+G20</f>
        <v>50.367000000000004</v>
      </c>
      <c r="H13" s="182">
        <f>H16+SUM(H23:H29)+H14+H19+H20</f>
        <v>50.367000000000004</v>
      </c>
      <c r="I13" s="182">
        <f>I16+SUM(I23:I29)+I14+I19</f>
        <v>45.712000000000003</v>
      </c>
      <c r="J13" s="299"/>
      <c r="K13" s="181">
        <f>K16+K29</f>
        <v>0.71300000000000008</v>
      </c>
      <c r="L13" s="182">
        <f>L16+L29</f>
        <v>0.71300000000000008</v>
      </c>
      <c r="M13" s="182"/>
      <c r="N13" s="299"/>
      <c r="O13" s="256"/>
      <c r="P13" s="182"/>
      <c r="Q13" s="182"/>
      <c r="R13" s="516"/>
      <c r="S13" s="188"/>
      <c r="T13" s="182"/>
      <c r="U13" s="183"/>
      <c r="V13" s="195"/>
    </row>
    <row r="14" spans="1:23" s="459" customFormat="1" ht="13.5" customHeight="1" x14ac:dyDescent="0.2">
      <c r="A14" s="529">
        <v>2</v>
      </c>
      <c r="B14" s="532" t="s">
        <v>52</v>
      </c>
      <c r="C14" s="518">
        <f t="shared" si="0"/>
        <v>-2.2599999999999998</v>
      </c>
      <c r="D14" s="340">
        <f t="shared" si="0"/>
        <v>-2.2599999999999998</v>
      </c>
      <c r="E14" s="340">
        <f t="shared" si="0"/>
        <v>-2.2000000000000002</v>
      </c>
      <c r="F14" s="752"/>
      <c r="G14" s="224">
        <f t="shared" ref="G14:G15" si="1">H14+J14</f>
        <v>-2.2599999999999998</v>
      </c>
      <c r="H14" s="592">
        <f>H15</f>
        <v>-2.2599999999999998</v>
      </c>
      <c r="I14" s="592">
        <f>I15</f>
        <v>-2.2000000000000002</v>
      </c>
      <c r="J14" s="596"/>
      <c r="K14" s="593"/>
      <c r="L14" s="594"/>
      <c r="M14" s="594"/>
      <c r="N14" s="595"/>
      <c r="O14" s="593"/>
      <c r="P14" s="594"/>
      <c r="Q14" s="594"/>
      <c r="R14" s="595"/>
      <c r="S14" s="591"/>
      <c r="T14" s="592"/>
      <c r="U14" s="592"/>
      <c r="V14" s="596"/>
    </row>
    <row r="15" spans="1:23" s="459" customFormat="1" ht="12.75" customHeight="1" x14ac:dyDescent="0.2">
      <c r="A15" s="545">
        <v>3</v>
      </c>
      <c r="B15" s="921" t="s">
        <v>54</v>
      </c>
      <c r="C15" s="519">
        <f t="shared" si="0"/>
        <v>-2.2599999999999998</v>
      </c>
      <c r="D15" s="494">
        <f t="shared" si="0"/>
        <v>-2.2599999999999998</v>
      </c>
      <c r="E15" s="494">
        <f t="shared" si="0"/>
        <v>-2.2000000000000002</v>
      </c>
      <c r="F15" s="259"/>
      <c r="G15" s="215">
        <f t="shared" si="1"/>
        <v>-2.2599999999999998</v>
      </c>
      <c r="H15" s="597">
        <v>-2.2599999999999998</v>
      </c>
      <c r="I15" s="597">
        <v>-2.2000000000000002</v>
      </c>
      <c r="J15" s="563"/>
      <c r="K15" s="598"/>
      <c r="L15" s="253"/>
      <c r="M15" s="253"/>
      <c r="N15" s="563"/>
      <c r="O15" s="598"/>
      <c r="P15" s="253"/>
      <c r="Q15" s="253"/>
      <c r="R15" s="563"/>
      <c r="S15" s="599"/>
      <c r="T15" s="253"/>
      <c r="U15" s="253"/>
      <c r="V15" s="563"/>
    </row>
    <row r="16" spans="1:23" x14ac:dyDescent="0.2">
      <c r="A16" s="320">
        <v>4</v>
      </c>
      <c r="B16" s="513" t="s">
        <v>81</v>
      </c>
      <c r="C16" s="520">
        <f t="shared" si="0"/>
        <v>62.592999999999996</v>
      </c>
      <c r="D16" s="514">
        <f t="shared" si="0"/>
        <v>62.592999999999996</v>
      </c>
      <c r="E16" s="514">
        <f t="shared" si="0"/>
        <v>45.6</v>
      </c>
      <c r="F16" s="259"/>
      <c r="G16" s="600">
        <f>SUM(G17:G18)</f>
        <v>62.26</v>
      </c>
      <c r="H16" s="225">
        <f>H17+H18</f>
        <v>62.26</v>
      </c>
      <c r="I16" s="225">
        <f>I17+I18</f>
        <v>45.6</v>
      </c>
      <c r="J16" s="749"/>
      <c r="K16" s="600">
        <f>K17</f>
        <v>0.33300000000000002</v>
      </c>
      <c r="L16" s="225">
        <f t="shared" ref="L16" si="2">L17</f>
        <v>0.33300000000000002</v>
      </c>
      <c r="M16" s="225"/>
      <c r="N16" s="601"/>
      <c r="O16" s="602"/>
      <c r="P16" s="603"/>
      <c r="Q16" s="603"/>
      <c r="R16" s="601"/>
      <c r="S16" s="604"/>
      <c r="T16" s="603"/>
      <c r="U16" s="603"/>
      <c r="V16" s="601"/>
    </row>
    <row r="17" spans="1:23" s="459" customFormat="1" x14ac:dyDescent="0.2">
      <c r="A17" s="530">
        <v>5</v>
      </c>
      <c r="B17" s="935" t="s">
        <v>81</v>
      </c>
      <c r="C17" s="754">
        <f t="shared" si="0"/>
        <v>46.592999999999996</v>
      </c>
      <c r="D17" s="755">
        <f t="shared" si="0"/>
        <v>46.592999999999996</v>
      </c>
      <c r="E17" s="755">
        <f t="shared" si="0"/>
        <v>45.6</v>
      </c>
      <c r="F17" s="259"/>
      <c r="G17" s="215">
        <f t="shared" ref="G17:G20" si="3">H17+J17</f>
        <v>46.26</v>
      </c>
      <c r="H17" s="567">
        <f>44+2.26</f>
        <v>46.26</v>
      </c>
      <c r="I17" s="567">
        <f>43.4+2.2</f>
        <v>45.6</v>
      </c>
      <c r="J17" s="749"/>
      <c r="K17" s="619">
        <f t="shared" ref="K17" si="4">+L17+N17</f>
        <v>0.33300000000000002</v>
      </c>
      <c r="L17" s="567">
        <v>0.33300000000000002</v>
      </c>
      <c r="M17" s="567"/>
      <c r="N17" s="605"/>
      <c r="O17" s="606"/>
      <c r="P17" s="253"/>
      <c r="Q17" s="253"/>
      <c r="R17" s="605"/>
      <c r="S17" s="607"/>
      <c r="T17" s="253"/>
      <c r="U17" s="253"/>
      <c r="V17" s="605"/>
    </row>
    <row r="18" spans="1:23" s="6" customFormat="1" x14ac:dyDescent="0.2">
      <c r="A18" s="531">
        <v>6</v>
      </c>
      <c r="B18" s="936" t="s">
        <v>391</v>
      </c>
      <c r="C18" s="215">
        <f t="shared" si="0"/>
        <v>16</v>
      </c>
      <c r="D18" s="262">
        <f t="shared" si="0"/>
        <v>16</v>
      </c>
      <c r="E18" s="218"/>
      <c r="F18" s="259"/>
      <c r="G18" s="215">
        <f t="shared" si="3"/>
        <v>16</v>
      </c>
      <c r="H18" s="397">
        <v>16</v>
      </c>
      <c r="I18" s="402"/>
      <c r="J18" s="219"/>
      <c r="K18" s="436"/>
      <c r="L18" s="218"/>
      <c r="M18" s="448"/>
      <c r="N18" s="389"/>
      <c r="O18" s="526"/>
      <c r="P18" s="388"/>
      <c r="Q18" s="388"/>
      <c r="R18" s="389"/>
      <c r="S18" s="748"/>
      <c r="T18" s="388"/>
      <c r="U18" s="388"/>
      <c r="V18" s="389"/>
    </row>
    <row r="19" spans="1:23" s="6" customFormat="1" x14ac:dyDescent="0.2">
      <c r="A19" s="557">
        <v>7</v>
      </c>
      <c r="B19" s="87" t="s">
        <v>85</v>
      </c>
      <c r="C19" s="688">
        <f t="shared" si="0"/>
        <v>4.5999999999999996</v>
      </c>
      <c r="D19" s="225">
        <f t="shared" ref="D19" si="5">H19+L19+P19+T19</f>
        <v>4.5999999999999996</v>
      </c>
      <c r="E19" s="228">
        <f t="shared" ref="E19" si="6">I19+M19+Q19+U19</f>
        <v>4.67</v>
      </c>
      <c r="F19" s="259"/>
      <c r="G19" s="224">
        <f t="shared" si="3"/>
        <v>4.5999999999999996</v>
      </c>
      <c r="H19" s="761">
        <v>4.5999999999999996</v>
      </c>
      <c r="I19" s="592">
        <v>4.67</v>
      </c>
      <c r="J19" s="219"/>
      <c r="K19" s="436"/>
      <c r="L19" s="218"/>
      <c r="M19" s="448"/>
      <c r="N19" s="389"/>
      <c r="O19" s="526"/>
      <c r="P19" s="388"/>
      <c r="Q19" s="388"/>
      <c r="R19" s="389"/>
      <c r="S19" s="748"/>
      <c r="T19" s="388"/>
      <c r="U19" s="388"/>
      <c r="V19" s="389"/>
    </row>
    <row r="20" spans="1:23" s="6" customFormat="1" ht="25.5" x14ac:dyDescent="0.2">
      <c r="A20" s="557">
        <v>8</v>
      </c>
      <c r="B20" s="425" t="s">
        <v>465</v>
      </c>
      <c r="C20" s="224">
        <f t="shared" si="0"/>
        <v>-13.3</v>
      </c>
      <c r="D20" s="225">
        <f t="shared" si="0"/>
        <v>-13.3</v>
      </c>
      <c r="E20" s="225"/>
      <c r="F20" s="300"/>
      <c r="G20" s="228">
        <f t="shared" si="3"/>
        <v>-13.3</v>
      </c>
      <c r="H20" s="225">
        <f>H21+H22</f>
        <v>-13.3</v>
      </c>
      <c r="I20" s="253"/>
      <c r="J20" s="750"/>
      <c r="K20" s="436"/>
      <c r="L20" s="218"/>
      <c r="M20" s="448"/>
      <c r="N20" s="820"/>
      <c r="O20" s="526"/>
      <c r="P20" s="325"/>
      <c r="Q20" s="325"/>
      <c r="R20" s="389"/>
      <c r="S20" s="748"/>
      <c r="T20" s="325"/>
      <c r="U20" s="325"/>
      <c r="V20" s="389"/>
    </row>
    <row r="21" spans="1:23" s="6" customFormat="1" ht="26.25" customHeight="1" x14ac:dyDescent="0.2">
      <c r="A21" s="557">
        <v>9</v>
      </c>
      <c r="B21" s="695" t="s">
        <v>464</v>
      </c>
      <c r="C21" s="215">
        <f t="shared" si="0"/>
        <v>-5.3</v>
      </c>
      <c r="D21" s="567">
        <f t="shared" si="0"/>
        <v>-5.3</v>
      </c>
      <c r="E21" s="218"/>
      <c r="F21" s="219"/>
      <c r="G21" s="815">
        <v>-5.3</v>
      </c>
      <c r="H21" s="223">
        <v>-5.3</v>
      </c>
      <c r="I21" s="253"/>
      <c r="J21" s="750"/>
      <c r="K21" s="436"/>
      <c r="L21" s="218"/>
      <c r="M21" s="448"/>
      <c r="N21" s="820"/>
      <c r="O21" s="526"/>
      <c r="P21" s="325"/>
      <c r="Q21" s="325"/>
      <c r="R21" s="389"/>
      <c r="S21" s="748"/>
      <c r="T21" s="325"/>
      <c r="U21" s="325"/>
      <c r="V21" s="389"/>
    </row>
    <row r="22" spans="1:23" s="6" customFormat="1" ht="13.5" customHeight="1" x14ac:dyDescent="0.2">
      <c r="A22" s="557">
        <v>10</v>
      </c>
      <c r="B22" s="695" t="s">
        <v>471</v>
      </c>
      <c r="C22" s="451">
        <f t="shared" si="0"/>
        <v>-8</v>
      </c>
      <c r="D22" s="218">
        <f t="shared" si="0"/>
        <v>-8</v>
      </c>
      <c r="E22" s="386"/>
      <c r="F22" s="814"/>
      <c r="G22" s="816">
        <f t="shared" ref="G22:G28" si="7">H22+J22</f>
        <v>-8</v>
      </c>
      <c r="H22" s="817">
        <v>-8</v>
      </c>
      <c r="I22" s="813"/>
      <c r="J22" s="750"/>
      <c r="K22" s="436"/>
      <c r="L22" s="218"/>
      <c r="M22" s="448"/>
      <c r="N22" s="463"/>
      <c r="O22" s="525"/>
      <c r="P22" s="325"/>
      <c r="Q22" s="325"/>
      <c r="R22" s="463"/>
      <c r="S22" s="522"/>
      <c r="T22" s="325"/>
      <c r="U22" s="325"/>
      <c r="V22" s="463"/>
      <c r="W22" s="585"/>
    </row>
    <row r="23" spans="1:23" s="6" customFormat="1" ht="13.5" customHeight="1" x14ac:dyDescent="0.2">
      <c r="A23" s="557">
        <v>11</v>
      </c>
      <c r="B23" s="512" t="s">
        <v>11</v>
      </c>
      <c r="C23" s="261">
        <f t="shared" ref="C23:E30" si="8">G23+K23+O23+S23</f>
        <v>0.36199999999999999</v>
      </c>
      <c r="D23" s="449">
        <f t="shared" si="8"/>
        <v>0.36199999999999999</v>
      </c>
      <c r="E23" s="449">
        <f t="shared" si="8"/>
        <v>0.36199999999999999</v>
      </c>
      <c r="F23" s="515"/>
      <c r="G23" s="261">
        <f t="shared" si="7"/>
        <v>0.36199999999999999</v>
      </c>
      <c r="H23" s="324">
        <v>0.36199999999999999</v>
      </c>
      <c r="I23" s="324">
        <v>0.36199999999999999</v>
      </c>
      <c r="J23" s="750"/>
      <c r="K23" s="436"/>
      <c r="L23" s="218"/>
      <c r="M23" s="453"/>
      <c r="N23" s="446"/>
      <c r="O23" s="527"/>
      <c r="P23" s="325"/>
      <c r="Q23" s="325"/>
      <c r="R23" s="446"/>
      <c r="S23" s="523"/>
      <c r="T23" s="324"/>
      <c r="U23" s="324"/>
      <c r="V23" s="608"/>
    </row>
    <row r="24" spans="1:23" s="6" customFormat="1" ht="13.5" customHeight="1" x14ac:dyDescent="0.2">
      <c r="A24" s="557">
        <v>12</v>
      </c>
      <c r="B24" s="512" t="s">
        <v>12</v>
      </c>
      <c r="C24" s="521"/>
      <c r="D24" s="225"/>
      <c r="E24" s="453">
        <f t="shared" ref="E24" si="9">I24+M24+Q24+U24</f>
        <v>-1.04</v>
      </c>
      <c r="F24" s="746"/>
      <c r="G24" s="261"/>
      <c r="H24" s="324"/>
      <c r="I24" s="324">
        <v>-1.04</v>
      </c>
      <c r="J24" s="750"/>
      <c r="K24" s="436"/>
      <c r="L24" s="386"/>
      <c r="M24" s="453"/>
      <c r="N24" s="446"/>
      <c r="O24" s="527"/>
      <c r="P24" s="325"/>
      <c r="Q24" s="325"/>
      <c r="R24" s="446"/>
      <c r="S24" s="523"/>
      <c r="T24" s="325"/>
      <c r="U24" s="325"/>
      <c r="V24" s="446"/>
    </row>
    <row r="25" spans="1:23" s="6" customFormat="1" ht="12.75" customHeight="1" x14ac:dyDescent="0.2">
      <c r="A25" s="557">
        <v>13</v>
      </c>
      <c r="B25" s="512" t="s">
        <v>13</v>
      </c>
      <c r="C25" s="521">
        <f t="shared" si="8"/>
        <v>-0.51500000000000001</v>
      </c>
      <c r="D25" s="225">
        <f t="shared" ref="D25:E28" si="10">H25+L25+P25+T25</f>
        <v>-0.51500000000000001</v>
      </c>
      <c r="E25" s="455"/>
      <c r="F25" s="745"/>
      <c r="G25" s="261">
        <f t="shared" si="7"/>
        <v>-0.51500000000000001</v>
      </c>
      <c r="H25" s="324">
        <v>-0.51500000000000001</v>
      </c>
      <c r="I25" s="324"/>
      <c r="J25" s="750"/>
      <c r="K25" s="436"/>
      <c r="L25" s="386"/>
      <c r="M25" s="455"/>
      <c r="N25" s="446"/>
      <c r="O25" s="527"/>
      <c r="P25" s="325"/>
      <c r="Q25" s="325"/>
      <c r="R25" s="446"/>
      <c r="S25" s="523"/>
      <c r="T25" s="325"/>
      <c r="U25" s="325"/>
      <c r="V25" s="446"/>
    </row>
    <row r="26" spans="1:23" s="6" customFormat="1" ht="12.75" customHeight="1" x14ac:dyDescent="0.2">
      <c r="A26" s="557">
        <v>14</v>
      </c>
      <c r="B26" s="512" t="s">
        <v>15</v>
      </c>
      <c r="C26" s="261">
        <f t="shared" si="8"/>
        <v>-1.58</v>
      </c>
      <c r="D26" s="453">
        <f t="shared" si="10"/>
        <v>-1.58</v>
      </c>
      <c r="E26" s="453">
        <f t="shared" si="10"/>
        <v>-1.58</v>
      </c>
      <c r="F26" s="745"/>
      <c r="G26" s="261">
        <f t="shared" si="7"/>
        <v>-1.58</v>
      </c>
      <c r="H26" s="324">
        <v>-1.58</v>
      </c>
      <c r="I26" s="324">
        <v>-1.58</v>
      </c>
      <c r="J26" s="750"/>
      <c r="K26" s="436"/>
      <c r="L26" s="386"/>
      <c r="M26" s="455"/>
      <c r="N26" s="446"/>
      <c r="O26" s="527"/>
      <c r="P26" s="325"/>
      <c r="Q26" s="325"/>
      <c r="R26" s="446"/>
      <c r="S26" s="523"/>
      <c r="T26" s="325"/>
      <c r="U26" s="325"/>
      <c r="V26" s="446"/>
    </row>
    <row r="27" spans="1:23" s="6" customFormat="1" ht="12.75" customHeight="1" x14ac:dyDescent="0.2">
      <c r="A27" s="557">
        <v>15</v>
      </c>
      <c r="B27" s="512" t="s">
        <v>16</v>
      </c>
      <c r="C27" s="261">
        <f t="shared" si="8"/>
        <v>-0.3</v>
      </c>
      <c r="D27" s="453">
        <f t="shared" si="10"/>
        <v>-0.3</v>
      </c>
      <c r="E27" s="455"/>
      <c r="F27" s="746"/>
      <c r="G27" s="261">
        <f t="shared" si="7"/>
        <v>-0.3</v>
      </c>
      <c r="H27" s="324">
        <v>-0.3</v>
      </c>
      <c r="I27" s="324"/>
      <c r="J27" s="750"/>
      <c r="K27" s="436"/>
      <c r="L27" s="386"/>
      <c r="M27" s="455"/>
      <c r="N27" s="446"/>
      <c r="O27" s="527"/>
      <c r="P27" s="325"/>
      <c r="Q27" s="325"/>
      <c r="R27" s="446"/>
      <c r="S27" s="523"/>
      <c r="T27" s="325"/>
      <c r="U27" s="325"/>
      <c r="V27" s="446"/>
    </row>
    <row r="28" spans="1:23" s="6" customFormat="1" ht="12.75" customHeight="1" x14ac:dyDescent="0.2">
      <c r="A28" s="557">
        <v>16</v>
      </c>
      <c r="B28" s="512" t="s">
        <v>17</v>
      </c>
      <c r="C28" s="261">
        <f t="shared" si="8"/>
        <v>1.1000000000000001</v>
      </c>
      <c r="D28" s="453">
        <f t="shared" si="10"/>
        <v>1.1000000000000001</v>
      </c>
      <c r="E28" s="453">
        <f t="shared" si="10"/>
        <v>0.90000000000000013</v>
      </c>
      <c r="F28" s="745"/>
      <c r="G28" s="261">
        <f t="shared" si="7"/>
        <v>1.1000000000000001</v>
      </c>
      <c r="H28" s="324">
        <v>1.1000000000000001</v>
      </c>
      <c r="I28" s="324">
        <f>-0.2+1.1</f>
        <v>0.90000000000000013</v>
      </c>
      <c r="J28" s="750"/>
      <c r="K28" s="436"/>
      <c r="L28" s="386"/>
      <c r="M28" s="453"/>
      <c r="N28" s="446"/>
      <c r="O28" s="527"/>
      <c r="P28" s="325"/>
      <c r="Q28" s="325"/>
      <c r="R28" s="446"/>
      <c r="S28" s="523"/>
      <c r="T28" s="325"/>
      <c r="U28" s="325"/>
      <c r="V28" s="446"/>
    </row>
    <row r="29" spans="1:23" s="6" customFormat="1" ht="13.5" customHeight="1" thickBot="1" x14ac:dyDescent="0.25">
      <c r="A29" s="775">
        <v>17</v>
      </c>
      <c r="B29" s="533" t="s">
        <v>3</v>
      </c>
      <c r="C29" s="261">
        <f t="shared" si="8"/>
        <v>0.38</v>
      </c>
      <c r="D29" s="453">
        <f t="shared" ref="D29" si="11">H29+L29+P29+T29</f>
        <v>0.38</v>
      </c>
      <c r="E29" s="450">
        <f t="shared" ref="E29" si="12">I29+M29+Q29+U29</f>
        <v>-1</v>
      </c>
      <c r="F29" s="747"/>
      <c r="G29" s="361"/>
      <c r="H29" s="751"/>
      <c r="I29" s="625">
        <v>-1</v>
      </c>
      <c r="J29" s="341"/>
      <c r="K29" s="198">
        <f t="shared" ref="K29" si="13">+L29+N29</f>
        <v>0.38</v>
      </c>
      <c r="L29" s="362">
        <v>0.38</v>
      </c>
      <c r="M29" s="362"/>
      <c r="N29" s="390"/>
      <c r="O29" s="528"/>
      <c r="P29" s="391"/>
      <c r="Q29" s="391"/>
      <c r="R29" s="390"/>
      <c r="S29" s="524"/>
      <c r="T29" s="391"/>
      <c r="U29" s="391"/>
      <c r="V29" s="390"/>
    </row>
    <row r="30" spans="1:23" ht="34.5" customHeight="1" thickBot="1" x14ac:dyDescent="0.3">
      <c r="A30" s="269">
        <v>18</v>
      </c>
      <c r="B30" s="517" t="s">
        <v>100</v>
      </c>
      <c r="C30" s="735">
        <f t="shared" si="8"/>
        <v>-13.529150000000016</v>
      </c>
      <c r="D30" s="461">
        <f t="shared" si="8"/>
        <v>-58.314320000000002</v>
      </c>
      <c r="E30" s="461">
        <f>I30+M30+Q30+U30</f>
        <v>-51.385910000000003</v>
      </c>
      <c r="F30" s="736">
        <f>J30+N30+R30+V30</f>
        <v>44.785170000000001</v>
      </c>
      <c r="G30" s="645">
        <f>G31+SUM(G34:G64)</f>
        <v>22.856849999999984</v>
      </c>
      <c r="H30" s="646">
        <f>H31+SUM(H34:H64)</f>
        <v>-21.308320000000005</v>
      </c>
      <c r="I30" s="646">
        <f>I31+SUM(I34:I64)</f>
        <v>-39.860120000000002</v>
      </c>
      <c r="J30" s="646">
        <f>J31+SUM(J37:J64)+J35+J36+J34</f>
        <v>44.165170000000003</v>
      </c>
      <c r="K30" s="610">
        <f>L30+N30</f>
        <v>12.614000000000001</v>
      </c>
      <c r="L30" s="609">
        <f>L31+SUM(L37:L64)</f>
        <v>12.614000000000001</v>
      </c>
      <c r="M30" s="609"/>
      <c r="N30" s="611"/>
      <c r="O30" s="738"/>
      <c r="P30" s="609">
        <f>P31+SUM(P37:P63)</f>
        <v>-0.62</v>
      </c>
      <c r="Q30" s="646">
        <f>Q31+SUM(Q37:Q63)</f>
        <v>-11.525790000000001</v>
      </c>
      <c r="R30" s="611">
        <v>0.62</v>
      </c>
      <c r="S30" s="610">
        <f>S31+SUM(S37:S63)</f>
        <v>-49</v>
      </c>
      <c r="T30" s="609">
        <f>T31+SUM(T37:T63)</f>
        <v>-49</v>
      </c>
      <c r="U30" s="609"/>
      <c r="V30" s="611"/>
    </row>
    <row r="31" spans="1:23" ht="12.75" customHeight="1" x14ac:dyDescent="0.2">
      <c r="A31" s="541">
        <v>19</v>
      </c>
      <c r="B31" s="534" t="s">
        <v>236</v>
      </c>
      <c r="C31" s="327">
        <f t="shared" ref="C31:E39" si="14">+G31+K31+O31+S31</f>
        <v>-16.431000000000001</v>
      </c>
      <c r="D31" s="305">
        <f t="shared" si="14"/>
        <v>-16.431000000000001</v>
      </c>
      <c r="E31" s="305"/>
      <c r="F31" s="426"/>
      <c r="G31" s="612">
        <f>H31+J31</f>
        <v>-16.431000000000001</v>
      </c>
      <c r="H31" s="613">
        <f>SUM(H32:H33)</f>
        <v>-16.431000000000001</v>
      </c>
      <c r="I31" s="613"/>
      <c r="J31" s="614"/>
      <c r="K31" s="604"/>
      <c r="L31" s="615"/>
      <c r="M31" s="615"/>
      <c r="N31" s="616"/>
      <c r="O31" s="617"/>
      <c r="P31" s="613"/>
      <c r="Q31" s="613"/>
      <c r="R31" s="614"/>
      <c r="S31" s="643"/>
      <c r="T31" s="644"/>
      <c r="U31" s="644"/>
      <c r="V31" s="614"/>
    </row>
    <row r="32" spans="1:23" ht="12.75" customHeight="1" x14ac:dyDescent="0.2">
      <c r="A32" s="270">
        <v>20</v>
      </c>
      <c r="B32" s="698" t="s">
        <v>419</v>
      </c>
      <c r="C32" s="190">
        <f t="shared" si="14"/>
        <v>-8.5890000000000004</v>
      </c>
      <c r="D32" s="184">
        <f t="shared" si="14"/>
        <v>-8.5890000000000004</v>
      </c>
      <c r="E32" s="184"/>
      <c r="F32" s="722"/>
      <c r="G32" s="619">
        <f>+H32+J32</f>
        <v>-8.5890000000000004</v>
      </c>
      <c r="H32" s="723">
        <v>-8.5890000000000004</v>
      </c>
      <c r="I32" s="663"/>
      <c r="J32" s="664"/>
      <c r="K32" s="665"/>
      <c r="L32" s="663"/>
      <c r="M32" s="663"/>
      <c r="N32" s="666"/>
      <c r="O32" s="667"/>
      <c r="P32" s="668"/>
      <c r="Q32" s="668"/>
      <c r="R32" s="664"/>
      <c r="S32" s="769"/>
      <c r="T32" s="668"/>
      <c r="U32" s="668"/>
      <c r="V32" s="664"/>
    </row>
    <row r="33" spans="1:23" ht="13.5" customHeight="1" x14ac:dyDescent="0.2">
      <c r="A33" s="271">
        <v>21</v>
      </c>
      <c r="B33" s="690" t="s">
        <v>421</v>
      </c>
      <c r="C33" s="190">
        <f t="shared" si="14"/>
        <v>-7.8419999999999996</v>
      </c>
      <c r="D33" s="184">
        <f t="shared" si="14"/>
        <v>-7.8419999999999996</v>
      </c>
      <c r="E33" s="184"/>
      <c r="F33" s="427"/>
      <c r="G33" s="619">
        <f>+H33+J33</f>
        <v>-7.8419999999999996</v>
      </c>
      <c r="H33" s="670">
        <v>-7.8419999999999996</v>
      </c>
      <c r="I33" s="670"/>
      <c r="J33" s="671"/>
      <c r="K33" s="672"/>
      <c r="L33" s="670"/>
      <c r="M33" s="670"/>
      <c r="N33" s="673"/>
      <c r="O33" s="669"/>
      <c r="P33" s="670"/>
      <c r="Q33" s="670"/>
      <c r="R33" s="671"/>
      <c r="S33" s="669"/>
      <c r="T33" s="670"/>
      <c r="U33" s="670"/>
      <c r="V33" s="671"/>
    </row>
    <row r="34" spans="1:23" s="743" customFormat="1" ht="12.75" customHeight="1" x14ac:dyDescent="0.2">
      <c r="A34" s="271">
        <v>22</v>
      </c>
      <c r="B34" s="699" t="s">
        <v>11</v>
      </c>
      <c r="C34" s="770">
        <f t="shared" si="14"/>
        <v>-0.32200000000000001</v>
      </c>
      <c r="D34" s="772">
        <f t="shared" ref="D34" si="15">+H34+L34+P34+T34</f>
        <v>-0.32200000000000001</v>
      </c>
      <c r="E34" s="771">
        <f t="shared" ref="E34" si="16">+I34+M34+Q34+U34</f>
        <v>-0.45200000000000001</v>
      </c>
      <c r="F34" s="427"/>
      <c r="G34" s="198">
        <f>+H34+J34</f>
        <v>-0.32200000000000001</v>
      </c>
      <c r="H34" s="615">
        <v>-0.32200000000000001</v>
      </c>
      <c r="I34" s="615">
        <v>-0.45200000000000001</v>
      </c>
      <c r="J34" s="584"/>
      <c r="K34" s="328"/>
      <c r="L34" s="348"/>
      <c r="M34" s="348"/>
      <c r="N34" s="364"/>
      <c r="O34" s="619"/>
      <c r="P34" s="620"/>
      <c r="Q34" s="620"/>
      <c r="R34" s="349"/>
      <c r="S34" s="347"/>
      <c r="T34" s="348"/>
      <c r="U34" s="348"/>
      <c r="V34" s="349"/>
    </row>
    <row r="35" spans="1:23" s="433" customFormat="1" ht="12.75" customHeight="1" x14ac:dyDescent="0.2">
      <c r="A35" s="271">
        <v>23</v>
      </c>
      <c r="B35" s="384" t="s">
        <v>13</v>
      </c>
      <c r="C35" s="770">
        <f t="shared" si="14"/>
        <v>-0.4</v>
      </c>
      <c r="D35" s="772">
        <f t="shared" si="14"/>
        <v>-0.4</v>
      </c>
      <c r="E35" s="771"/>
      <c r="F35" s="427"/>
      <c r="G35" s="198">
        <f t="shared" ref="G35:G36" si="17">+H35+J35</f>
        <v>-0.4</v>
      </c>
      <c r="H35" s="615">
        <v>-0.4</v>
      </c>
      <c r="I35" s="615"/>
      <c r="J35" s="584"/>
      <c r="K35" s="328"/>
      <c r="L35" s="348"/>
      <c r="M35" s="348"/>
      <c r="N35" s="364"/>
      <c r="O35" s="619"/>
      <c r="P35" s="620"/>
      <c r="Q35" s="620"/>
      <c r="R35" s="349"/>
      <c r="S35" s="347"/>
      <c r="T35" s="348"/>
      <c r="U35" s="348"/>
      <c r="V35" s="349"/>
    </row>
    <row r="36" spans="1:23" s="433" customFormat="1" ht="12.75" customHeight="1" x14ac:dyDescent="0.2">
      <c r="A36" s="271">
        <v>25.8</v>
      </c>
      <c r="B36" s="384" t="s">
        <v>8</v>
      </c>
      <c r="C36" s="770">
        <f t="shared" si="14"/>
        <v>25.86</v>
      </c>
      <c r="D36" s="772">
        <f t="shared" ref="D36" si="18">+H36+L36+P36+T36</f>
        <v>25.8431</v>
      </c>
      <c r="E36" s="771">
        <f t="shared" ref="E36" si="19">+I36+M36+Q36+U36</f>
        <v>-3.3</v>
      </c>
      <c r="F36" s="1049">
        <v>1.6899999999999998E-2</v>
      </c>
      <c r="G36" s="198">
        <f t="shared" si="17"/>
        <v>25.86</v>
      </c>
      <c r="H36" s="1048">
        <v>25.8431</v>
      </c>
      <c r="I36" s="615">
        <v>-3.3</v>
      </c>
      <c r="J36" s="1047">
        <v>1.6899999999999998E-2</v>
      </c>
      <c r="K36" s="328"/>
      <c r="L36" s="348"/>
      <c r="M36" s="348"/>
      <c r="N36" s="364"/>
      <c r="O36" s="619"/>
      <c r="P36" s="620"/>
      <c r="Q36" s="620"/>
      <c r="R36" s="349"/>
      <c r="S36" s="347"/>
      <c r="T36" s="348"/>
      <c r="U36" s="348"/>
      <c r="V36" s="349"/>
      <c r="W36" s="233"/>
    </row>
    <row r="37" spans="1:23" x14ac:dyDescent="0.2">
      <c r="A37" s="271">
        <v>25</v>
      </c>
      <c r="B37" s="385" t="s">
        <v>304</v>
      </c>
      <c r="C37" s="729">
        <f t="shared" si="14"/>
        <v>23.093969999999999</v>
      </c>
      <c r="D37" s="185">
        <f t="shared" si="14"/>
        <v>13.246</v>
      </c>
      <c r="E37" s="185">
        <f t="shared" si="14"/>
        <v>12.250999999999999</v>
      </c>
      <c r="F37" s="1049">
        <v>1.6899999999999998E-2</v>
      </c>
      <c r="G37" s="732">
        <v>22.506969999999999</v>
      </c>
      <c r="H37" s="1048">
        <v>12.659000000000001</v>
      </c>
      <c r="I37" s="1048">
        <v>12.250999999999999</v>
      </c>
      <c r="J37" s="1047">
        <v>9.8479700000000001</v>
      </c>
      <c r="K37" s="604">
        <f>L37+N37</f>
        <v>0.58699999999999997</v>
      </c>
      <c r="L37" s="197">
        <v>0.58699999999999997</v>
      </c>
      <c r="M37" s="348"/>
      <c r="N37" s="364"/>
      <c r="O37" s="198"/>
      <c r="P37" s="197"/>
      <c r="Q37" s="197"/>
      <c r="R37" s="363"/>
      <c r="S37" s="198"/>
      <c r="T37" s="197"/>
      <c r="U37" s="197"/>
      <c r="V37" s="363"/>
    </row>
    <row r="38" spans="1:23" x14ac:dyDescent="0.2">
      <c r="A38" s="271">
        <v>26</v>
      </c>
      <c r="B38" s="536" t="s">
        <v>363</v>
      </c>
      <c r="C38" s="189">
        <f t="shared" si="14"/>
        <v>1.3499999999999999</v>
      </c>
      <c r="D38" s="185">
        <f t="shared" si="14"/>
        <v>1.3499999999999999</v>
      </c>
      <c r="E38" s="185"/>
      <c r="F38" s="427"/>
      <c r="G38" s="198">
        <f>+H38+J38</f>
        <v>0.28499999999999998</v>
      </c>
      <c r="H38" s="615">
        <v>0.28499999999999998</v>
      </c>
      <c r="I38" s="615"/>
      <c r="J38" s="584"/>
      <c r="K38" s="604">
        <f t="shared" ref="K38:K45" si="20">L38+N38</f>
        <v>1.0649999999999999</v>
      </c>
      <c r="L38" s="197">
        <v>1.0649999999999999</v>
      </c>
      <c r="M38" s="197"/>
      <c r="N38" s="364"/>
      <c r="O38" s="198"/>
      <c r="P38" s="197"/>
      <c r="Q38" s="197"/>
      <c r="R38" s="363"/>
      <c r="S38" s="198"/>
      <c r="T38" s="197"/>
      <c r="U38" s="197"/>
      <c r="V38" s="363"/>
    </row>
    <row r="39" spans="1:23" x14ac:dyDescent="0.2">
      <c r="A39" s="271">
        <v>27</v>
      </c>
      <c r="B39" s="537" t="s">
        <v>305</v>
      </c>
      <c r="C39" s="189">
        <f t="shared" si="14"/>
        <v>0.35799999999999998</v>
      </c>
      <c r="D39" s="185">
        <f t="shared" si="14"/>
        <v>0.35799999999999998</v>
      </c>
      <c r="E39" s="185"/>
      <c r="F39" s="193"/>
      <c r="G39" s="198"/>
      <c r="H39" s="197"/>
      <c r="I39" s="197"/>
      <c r="J39" s="349"/>
      <c r="K39" s="604">
        <f t="shared" si="20"/>
        <v>0.35799999999999998</v>
      </c>
      <c r="L39" s="197">
        <v>0.35799999999999998</v>
      </c>
      <c r="M39" s="348"/>
      <c r="N39" s="364"/>
      <c r="O39" s="198"/>
      <c r="P39" s="197"/>
      <c r="Q39" s="197"/>
      <c r="R39" s="363"/>
      <c r="S39" s="198"/>
      <c r="T39" s="197"/>
      <c r="U39" s="197"/>
      <c r="V39" s="363"/>
    </row>
    <row r="40" spans="1:23" ht="13.5" customHeight="1" x14ac:dyDescent="0.2">
      <c r="A40" s="271">
        <v>28</v>
      </c>
      <c r="B40" s="537" t="s">
        <v>411</v>
      </c>
      <c r="C40" s="716">
        <f t="shared" ref="C40:D40" si="21">G40+K40+O40+S40</f>
        <v>-26.707000000000001</v>
      </c>
      <c r="D40" s="222">
        <f t="shared" si="21"/>
        <v>-34.606999999999999</v>
      </c>
      <c r="E40" s="222"/>
      <c r="F40" s="300">
        <f t="shared" ref="F40" si="22">J40+N40+R40+V40</f>
        <v>7.9</v>
      </c>
      <c r="G40" s="228">
        <v>2</v>
      </c>
      <c r="H40" s="225">
        <v>-5.9</v>
      </c>
      <c r="I40" s="225"/>
      <c r="J40" s="232">
        <v>7.9</v>
      </c>
      <c r="K40" s="224">
        <f t="shared" si="20"/>
        <v>0.29299999999999998</v>
      </c>
      <c r="L40" s="225">
        <v>0.29299999999999998</v>
      </c>
      <c r="M40" s="197"/>
      <c r="N40" s="364"/>
      <c r="O40" s="198"/>
      <c r="P40" s="197"/>
      <c r="Q40" s="197"/>
      <c r="R40" s="363"/>
      <c r="S40" s="198">
        <v>-29</v>
      </c>
      <c r="T40" s="197">
        <v>-29</v>
      </c>
      <c r="U40" s="197"/>
      <c r="V40" s="363"/>
    </row>
    <row r="41" spans="1:23" ht="12.75" customHeight="1" x14ac:dyDescent="0.2">
      <c r="A41" s="271">
        <v>29</v>
      </c>
      <c r="B41" s="537" t="s">
        <v>412</v>
      </c>
      <c r="C41" s="189">
        <f t="shared" ref="C41:C45" si="23">+G41+K41+O41+S41</f>
        <v>4.4999999999999998E-2</v>
      </c>
      <c r="D41" s="185">
        <f t="shared" ref="D41:D45" si="24">+H41+L41+P41+T41</f>
        <v>-5.9909999999999997</v>
      </c>
      <c r="E41" s="185"/>
      <c r="F41" s="307">
        <f t="shared" ref="F41" si="25">J41+N41+R41+V41</f>
        <v>6.0359999999999996</v>
      </c>
      <c r="G41" s="198"/>
      <c r="H41" s="197">
        <v>-6.0359999999999996</v>
      </c>
      <c r="I41" s="197"/>
      <c r="J41" s="363">
        <v>6.0359999999999996</v>
      </c>
      <c r="K41" s="604">
        <f t="shared" si="20"/>
        <v>4.4999999999999998E-2</v>
      </c>
      <c r="L41" s="197">
        <v>4.4999999999999998E-2</v>
      </c>
      <c r="M41" s="197"/>
      <c r="N41" s="364"/>
      <c r="O41" s="198"/>
      <c r="P41" s="197"/>
      <c r="Q41" s="197"/>
      <c r="R41" s="363"/>
      <c r="S41" s="198"/>
      <c r="T41" s="197"/>
      <c r="U41" s="197"/>
      <c r="V41" s="363"/>
      <c r="W41" s="204"/>
    </row>
    <row r="42" spans="1:23" ht="13.5" customHeight="1" x14ac:dyDescent="0.2">
      <c r="A42" s="271">
        <v>30</v>
      </c>
      <c r="B42" s="537" t="s">
        <v>413</v>
      </c>
      <c r="C42" s="189">
        <f t="shared" si="23"/>
        <v>-11.675000000000001</v>
      </c>
      <c r="D42" s="185">
        <f t="shared" si="24"/>
        <v>-11.675000000000001</v>
      </c>
      <c r="E42" s="185">
        <f t="shared" ref="E42:E45" si="26">+I42+M42+Q42+U42</f>
        <v>-6</v>
      </c>
      <c r="F42" s="193"/>
      <c r="G42" s="198">
        <v>-2.5</v>
      </c>
      <c r="H42" s="197">
        <v>-2.5</v>
      </c>
      <c r="I42" s="197">
        <v>-6</v>
      </c>
      <c r="J42" s="349"/>
      <c r="K42" s="604">
        <f t="shared" si="20"/>
        <v>0.82499999999999996</v>
      </c>
      <c r="L42" s="197">
        <v>0.82499999999999996</v>
      </c>
      <c r="M42" s="348"/>
      <c r="N42" s="364"/>
      <c r="O42" s="198"/>
      <c r="P42" s="197"/>
      <c r="Q42" s="197"/>
      <c r="R42" s="363"/>
      <c r="S42" s="198">
        <v>-10</v>
      </c>
      <c r="T42" s="197">
        <v>-10</v>
      </c>
      <c r="U42" s="197"/>
      <c r="V42" s="363"/>
    </row>
    <row r="43" spans="1:23" ht="12.75" customHeight="1" x14ac:dyDescent="0.2">
      <c r="A43" s="271">
        <v>31</v>
      </c>
      <c r="B43" s="537" t="s">
        <v>20</v>
      </c>
      <c r="C43" s="189">
        <f t="shared" si="23"/>
        <v>1.171</v>
      </c>
      <c r="D43" s="185">
        <f t="shared" si="24"/>
        <v>1.171</v>
      </c>
      <c r="E43" s="185"/>
      <c r="F43" s="193"/>
      <c r="G43" s="198"/>
      <c r="H43" s="197"/>
      <c r="I43" s="197"/>
      <c r="J43" s="363"/>
      <c r="K43" s="604">
        <f t="shared" si="20"/>
        <v>1.171</v>
      </c>
      <c r="L43" s="197">
        <v>1.171</v>
      </c>
      <c r="M43" s="197"/>
      <c r="N43" s="621"/>
      <c r="O43" s="198"/>
      <c r="P43" s="197"/>
      <c r="Q43" s="197"/>
      <c r="R43" s="363"/>
      <c r="S43" s="198"/>
      <c r="T43" s="197"/>
      <c r="U43" s="197"/>
      <c r="V43" s="363"/>
    </row>
    <row r="44" spans="1:23" ht="24" customHeight="1" x14ac:dyDescent="0.2">
      <c r="A44" s="271">
        <v>32</v>
      </c>
      <c r="B44" s="538" t="s">
        <v>368</v>
      </c>
      <c r="C44" s="189">
        <f t="shared" si="23"/>
        <v>0.183</v>
      </c>
      <c r="D44" s="185">
        <f t="shared" si="24"/>
        <v>0.183</v>
      </c>
      <c r="E44" s="185"/>
      <c r="F44" s="193"/>
      <c r="G44" s="198"/>
      <c r="H44" s="197"/>
      <c r="I44" s="197"/>
      <c r="J44" s="363"/>
      <c r="K44" s="604">
        <f t="shared" si="20"/>
        <v>0.183</v>
      </c>
      <c r="L44" s="197">
        <v>0.183</v>
      </c>
      <c r="M44" s="197"/>
      <c r="N44" s="621"/>
      <c r="O44" s="198"/>
      <c r="P44" s="197"/>
      <c r="Q44" s="197"/>
      <c r="R44" s="363"/>
      <c r="S44" s="198"/>
      <c r="T44" s="197"/>
      <c r="U44" s="197"/>
      <c r="V44" s="363"/>
    </row>
    <row r="45" spans="1:23" ht="13.5" customHeight="1" x14ac:dyDescent="0.2">
      <c r="A45" s="271">
        <v>33</v>
      </c>
      <c r="B45" s="379" t="s">
        <v>307</v>
      </c>
      <c r="C45" s="189">
        <f t="shared" si="23"/>
        <v>11.69</v>
      </c>
      <c r="D45" s="730">
        <f t="shared" si="24"/>
        <v>-8.6743000000000006</v>
      </c>
      <c r="E45" s="185">
        <f t="shared" si="26"/>
        <v>-13.678999999999998</v>
      </c>
      <c r="F45" s="731">
        <f t="shared" ref="F45" si="27">J45+N45+R45+V45</f>
        <v>20.3643</v>
      </c>
      <c r="G45" s="198">
        <f>+H45+J45</f>
        <v>10</v>
      </c>
      <c r="H45" s="733">
        <v>-10.3643</v>
      </c>
      <c r="I45" s="197">
        <v>-5.7439999999999998</v>
      </c>
      <c r="J45" s="734">
        <v>20.3643</v>
      </c>
      <c r="K45" s="604">
        <f t="shared" si="20"/>
        <v>1.69</v>
      </c>
      <c r="L45" s="197">
        <v>1.69</v>
      </c>
      <c r="M45" s="197"/>
      <c r="N45" s="621"/>
      <c r="O45" s="198"/>
      <c r="P45" s="197"/>
      <c r="Q45" s="197">
        <v>-7.9349999999999996</v>
      </c>
      <c r="R45" s="363"/>
      <c r="S45" s="198"/>
      <c r="T45" s="197"/>
      <c r="U45" s="197"/>
      <c r="V45" s="363"/>
    </row>
    <row r="46" spans="1:23" ht="24" customHeight="1" x14ac:dyDescent="0.2">
      <c r="A46" s="271">
        <v>34</v>
      </c>
      <c r="B46" s="379" t="s">
        <v>350</v>
      </c>
      <c r="C46" s="189"/>
      <c r="D46" s="185"/>
      <c r="E46" s="185">
        <f t="shared" ref="E46:E47" si="28">+I46+M46+Q46+U46</f>
        <v>-1.7799999999999998</v>
      </c>
      <c r="F46" s="193"/>
      <c r="G46" s="198"/>
      <c r="H46" s="197"/>
      <c r="I46" s="197">
        <v>-1.4259999999999999</v>
      </c>
      <c r="J46" s="349"/>
      <c r="K46" s="329"/>
      <c r="L46" s="197"/>
      <c r="M46" s="197"/>
      <c r="N46" s="364"/>
      <c r="O46" s="198"/>
      <c r="P46" s="197"/>
      <c r="Q46" s="197">
        <v>-0.35399999999999998</v>
      </c>
      <c r="R46" s="363"/>
      <c r="S46" s="198"/>
      <c r="T46" s="197"/>
      <c r="U46" s="197"/>
      <c r="V46" s="363"/>
    </row>
    <row r="47" spans="1:23" ht="25.5" x14ac:dyDescent="0.2">
      <c r="A47" s="271">
        <v>35</v>
      </c>
      <c r="B47" s="379" t="s">
        <v>351</v>
      </c>
      <c r="C47" s="189"/>
      <c r="D47" s="185"/>
      <c r="E47" s="730">
        <f t="shared" si="28"/>
        <v>0.20321</v>
      </c>
      <c r="F47" s="193"/>
      <c r="G47" s="198"/>
      <c r="H47" s="197"/>
      <c r="I47" s="197"/>
      <c r="J47" s="349"/>
      <c r="K47" s="329"/>
      <c r="L47" s="197"/>
      <c r="M47" s="197"/>
      <c r="N47" s="364"/>
      <c r="O47" s="198"/>
      <c r="P47" s="197"/>
      <c r="Q47" s="733">
        <v>0.20321</v>
      </c>
      <c r="R47" s="363"/>
      <c r="S47" s="198"/>
      <c r="T47" s="197"/>
      <c r="U47" s="197"/>
      <c r="V47" s="363"/>
    </row>
    <row r="48" spans="1:23" ht="13.5" customHeight="1" x14ac:dyDescent="0.2">
      <c r="A48" s="271">
        <v>36</v>
      </c>
      <c r="B48" s="379" t="s">
        <v>70</v>
      </c>
      <c r="C48" s="189">
        <f t="shared" ref="C48:C55" si="29">+G48+K48+O48+S48</f>
        <v>0.80800000000000005</v>
      </c>
      <c r="D48" s="185">
        <f t="shared" ref="D48:D55" si="30">+H48+L48+P48+T48</f>
        <v>0.80800000000000005</v>
      </c>
      <c r="E48" s="185">
        <f t="shared" ref="E48:E55" si="31">+I48+M48+Q48+U48</f>
        <v>-2.0999999999999996</v>
      </c>
      <c r="F48" s="193"/>
      <c r="G48" s="198"/>
      <c r="H48" s="197"/>
      <c r="I48" s="197">
        <v>-0.7</v>
      </c>
      <c r="J48" s="349"/>
      <c r="K48" s="604">
        <f>L48+N48</f>
        <v>0.80800000000000005</v>
      </c>
      <c r="L48" s="197">
        <v>0.80800000000000005</v>
      </c>
      <c r="M48" s="197"/>
      <c r="N48" s="364"/>
      <c r="O48" s="198"/>
      <c r="P48" s="197"/>
      <c r="Q48" s="197">
        <v>-1.4</v>
      </c>
      <c r="R48" s="363"/>
      <c r="S48" s="198"/>
      <c r="T48" s="197"/>
      <c r="U48" s="197"/>
      <c r="V48" s="363"/>
    </row>
    <row r="49" spans="1:22" ht="13.5" customHeight="1" x14ac:dyDescent="0.2">
      <c r="A49" s="271">
        <v>37</v>
      </c>
      <c r="B49" s="539" t="s">
        <v>22</v>
      </c>
      <c r="C49" s="189">
        <f t="shared" si="29"/>
        <v>1.915</v>
      </c>
      <c r="D49" s="185">
        <f t="shared" si="30"/>
        <v>1.915</v>
      </c>
      <c r="E49" s="185">
        <f t="shared" si="31"/>
        <v>-2.12</v>
      </c>
      <c r="F49" s="193"/>
      <c r="G49" s="198">
        <f t="shared" ref="G49:G63" si="32">+H49+J49</f>
        <v>0.98</v>
      </c>
      <c r="H49" s="197">
        <v>0.98</v>
      </c>
      <c r="I49" s="197">
        <v>-0.72</v>
      </c>
      <c r="J49" s="349"/>
      <c r="K49" s="604">
        <f t="shared" ref="K49:K64" si="33">L49+N49</f>
        <v>0.93500000000000005</v>
      </c>
      <c r="L49" s="197">
        <v>0.93500000000000005</v>
      </c>
      <c r="M49" s="197"/>
      <c r="N49" s="364"/>
      <c r="O49" s="198"/>
      <c r="P49" s="197"/>
      <c r="Q49" s="197">
        <v>-1.4</v>
      </c>
      <c r="R49" s="363"/>
      <c r="S49" s="198"/>
      <c r="T49" s="197"/>
      <c r="U49" s="197"/>
      <c r="V49" s="363"/>
    </row>
    <row r="50" spans="1:22" s="725" customFormat="1" ht="13.5" customHeight="1" x14ac:dyDescent="0.2">
      <c r="A50" s="728">
        <v>38</v>
      </c>
      <c r="B50" s="776" t="s">
        <v>113</v>
      </c>
      <c r="C50" s="189">
        <f t="shared" ref="C50" si="34">+G50+K50+O50+S50</f>
        <v>0.72</v>
      </c>
      <c r="D50" s="185">
        <f t="shared" ref="D50" si="35">+H50+L50+P50+T50</f>
        <v>0.72</v>
      </c>
      <c r="E50" s="185">
        <f t="shared" ref="E50" si="36">+I50+M50+Q50+U50</f>
        <v>0.72</v>
      </c>
      <c r="F50" s="193"/>
      <c r="G50" s="198">
        <f t="shared" si="32"/>
        <v>0.72</v>
      </c>
      <c r="H50" s="197">
        <v>0.72</v>
      </c>
      <c r="I50" s="197">
        <v>0.72</v>
      </c>
      <c r="J50" s="349"/>
      <c r="K50" s="604"/>
      <c r="L50" s="197"/>
      <c r="M50" s="197"/>
      <c r="N50" s="364"/>
      <c r="O50" s="198"/>
      <c r="P50" s="197"/>
      <c r="Q50" s="197"/>
      <c r="R50" s="363"/>
      <c r="S50" s="198"/>
      <c r="T50" s="197"/>
      <c r="U50" s="197"/>
      <c r="V50" s="363"/>
    </row>
    <row r="51" spans="1:22" x14ac:dyDescent="0.2">
      <c r="A51" s="271">
        <v>39</v>
      </c>
      <c r="B51" s="385" t="s">
        <v>23</v>
      </c>
      <c r="C51" s="189">
        <f t="shared" si="29"/>
        <v>0.60099999999999998</v>
      </c>
      <c r="D51" s="185">
        <f t="shared" si="30"/>
        <v>0.60099999999999998</v>
      </c>
      <c r="E51" s="185"/>
      <c r="F51" s="193"/>
      <c r="G51" s="198"/>
      <c r="H51" s="197"/>
      <c r="I51" s="197"/>
      <c r="J51" s="349"/>
      <c r="K51" s="604">
        <f t="shared" si="33"/>
        <v>0.60099999999999998</v>
      </c>
      <c r="L51" s="197">
        <v>0.60099999999999998</v>
      </c>
      <c r="M51" s="197"/>
      <c r="N51" s="364"/>
      <c r="O51" s="198"/>
      <c r="P51" s="197"/>
      <c r="Q51" s="197"/>
      <c r="R51" s="363"/>
      <c r="S51" s="198"/>
      <c r="T51" s="197"/>
      <c r="U51" s="197"/>
      <c r="V51" s="363"/>
    </row>
    <row r="52" spans="1:22" x14ac:dyDescent="0.2">
      <c r="A52" s="271">
        <v>40</v>
      </c>
      <c r="B52" s="537" t="s">
        <v>369</v>
      </c>
      <c r="C52" s="189">
        <f t="shared" si="29"/>
        <v>-9.59</v>
      </c>
      <c r="D52" s="185">
        <f t="shared" si="30"/>
        <v>-9.59</v>
      </c>
      <c r="E52" s="185">
        <f t="shared" si="31"/>
        <v>-10</v>
      </c>
      <c r="F52" s="193"/>
      <c r="G52" s="198">
        <f t="shared" si="32"/>
        <v>-10</v>
      </c>
      <c r="H52" s="197">
        <v>-10</v>
      </c>
      <c r="I52" s="197">
        <v>-10</v>
      </c>
      <c r="J52" s="349"/>
      <c r="K52" s="604">
        <f t="shared" si="33"/>
        <v>0.41</v>
      </c>
      <c r="L52" s="197">
        <v>0.41</v>
      </c>
      <c r="M52" s="197"/>
      <c r="N52" s="364"/>
      <c r="O52" s="198"/>
      <c r="P52" s="197"/>
      <c r="Q52" s="197"/>
      <c r="R52" s="363"/>
      <c r="S52" s="198"/>
      <c r="T52" s="197"/>
      <c r="U52" s="197"/>
      <c r="V52" s="363"/>
    </row>
    <row r="53" spans="1:22" s="423" customFormat="1" x14ac:dyDescent="0.2">
      <c r="A53" s="271">
        <v>41</v>
      </c>
      <c r="B53" s="537" t="s">
        <v>388</v>
      </c>
      <c r="C53" s="189"/>
      <c r="D53" s="185"/>
      <c r="E53" s="185">
        <f t="shared" ref="E53" si="37">+I53+M53+Q53+U53</f>
        <v>-2</v>
      </c>
      <c r="F53" s="193"/>
      <c r="G53" s="198"/>
      <c r="H53" s="253"/>
      <c r="I53" s="253">
        <v>-2</v>
      </c>
      <c r="J53" s="463"/>
      <c r="K53" s="604"/>
      <c r="L53" s="197"/>
      <c r="M53" s="197"/>
      <c r="N53" s="364"/>
      <c r="O53" s="198"/>
      <c r="P53" s="197"/>
      <c r="Q53" s="197"/>
      <c r="R53" s="363"/>
      <c r="S53" s="198"/>
      <c r="T53" s="197"/>
      <c r="U53" s="197"/>
      <c r="V53" s="363"/>
    </row>
    <row r="54" spans="1:22" s="6" customFormat="1" x14ac:dyDescent="0.2">
      <c r="A54" s="271">
        <v>42</v>
      </c>
      <c r="B54" s="360" t="s">
        <v>24</v>
      </c>
      <c r="C54" s="198">
        <f t="shared" si="29"/>
        <v>-13.684000000000001</v>
      </c>
      <c r="D54" s="197">
        <f t="shared" si="30"/>
        <v>-13.684000000000001</v>
      </c>
      <c r="E54" s="197">
        <f t="shared" si="31"/>
        <v>-5</v>
      </c>
      <c r="F54" s="307"/>
      <c r="G54" s="198">
        <f t="shared" si="32"/>
        <v>-5</v>
      </c>
      <c r="H54" s="266">
        <v>-5</v>
      </c>
      <c r="I54" s="266">
        <v>-5</v>
      </c>
      <c r="J54" s="430"/>
      <c r="K54" s="604">
        <f t="shared" si="33"/>
        <v>1.3160000000000001</v>
      </c>
      <c r="L54" s="197">
        <v>1.3160000000000001</v>
      </c>
      <c r="M54" s="197"/>
      <c r="N54" s="364"/>
      <c r="O54" s="198"/>
      <c r="P54" s="197"/>
      <c r="Q54" s="197"/>
      <c r="R54" s="363"/>
      <c r="S54" s="198">
        <v>-10</v>
      </c>
      <c r="T54" s="197">
        <v>-10</v>
      </c>
      <c r="U54" s="197"/>
      <c r="V54" s="363"/>
    </row>
    <row r="55" spans="1:22" ht="12.75" customHeight="1" x14ac:dyDescent="0.2">
      <c r="A55" s="271">
        <v>43</v>
      </c>
      <c r="B55" s="537" t="s">
        <v>370</v>
      </c>
      <c r="C55" s="189">
        <f t="shared" si="29"/>
        <v>-9</v>
      </c>
      <c r="D55" s="185">
        <f t="shared" si="30"/>
        <v>-9</v>
      </c>
      <c r="E55" s="185">
        <f t="shared" si="31"/>
        <v>-9</v>
      </c>
      <c r="F55" s="193"/>
      <c r="G55" s="198">
        <f t="shared" si="32"/>
        <v>-9</v>
      </c>
      <c r="H55" s="197">
        <v>-9</v>
      </c>
      <c r="I55" s="197">
        <v>-9</v>
      </c>
      <c r="J55" s="363"/>
      <c r="K55" s="604"/>
      <c r="L55" s="197"/>
      <c r="M55" s="197"/>
      <c r="N55" s="364"/>
      <c r="O55" s="198"/>
      <c r="P55" s="197"/>
      <c r="Q55" s="197"/>
      <c r="R55" s="363"/>
      <c r="S55" s="198"/>
      <c r="T55" s="197"/>
      <c r="U55" s="197"/>
      <c r="V55" s="363"/>
    </row>
    <row r="56" spans="1:22" s="424" customFormat="1" ht="12.75" customHeight="1" x14ac:dyDescent="0.2">
      <c r="A56" s="271">
        <v>44</v>
      </c>
      <c r="B56" s="360" t="s">
        <v>389</v>
      </c>
      <c r="C56" s="189">
        <f t="shared" ref="C56" si="38">+G56+K56+O56+S56</f>
        <v>0</v>
      </c>
      <c r="D56" s="185">
        <f t="shared" ref="D56" si="39">+H56+L56+P56+T56</f>
        <v>0</v>
      </c>
      <c r="E56" s="185">
        <f t="shared" ref="E56" si="40">+I56+M56+Q56+U56</f>
        <v>-3</v>
      </c>
      <c r="F56" s="193"/>
      <c r="G56" s="198"/>
      <c r="H56" s="197"/>
      <c r="I56" s="197">
        <v>-3</v>
      </c>
      <c r="J56" s="363"/>
      <c r="K56" s="604"/>
      <c r="L56" s="197"/>
      <c r="M56" s="197"/>
      <c r="N56" s="364"/>
      <c r="O56" s="198"/>
      <c r="P56" s="197"/>
      <c r="Q56" s="197"/>
      <c r="R56" s="363"/>
      <c r="S56" s="198"/>
      <c r="T56" s="197"/>
      <c r="U56" s="197"/>
      <c r="V56" s="363"/>
    </row>
    <row r="57" spans="1:22" ht="12.75" customHeight="1" x14ac:dyDescent="0.2">
      <c r="A57" s="271">
        <v>45</v>
      </c>
      <c r="B57" s="537" t="s">
        <v>337</v>
      </c>
      <c r="C57" s="189">
        <f t="shared" ref="C57:E60" si="41">+G57+K57+O57+S57</f>
        <v>1.431</v>
      </c>
      <c r="D57" s="185">
        <f t="shared" si="41"/>
        <v>1.431</v>
      </c>
      <c r="E57" s="185">
        <f t="shared" si="41"/>
        <v>-6.85</v>
      </c>
      <c r="F57" s="193"/>
      <c r="G57" s="198"/>
      <c r="H57" s="197"/>
      <c r="I57" s="197">
        <v>-6.21</v>
      </c>
      <c r="J57" s="363"/>
      <c r="K57" s="604">
        <f t="shared" si="33"/>
        <v>1.431</v>
      </c>
      <c r="L57" s="197">
        <v>1.431</v>
      </c>
      <c r="M57" s="197"/>
      <c r="N57" s="364"/>
      <c r="O57" s="198"/>
      <c r="P57" s="197"/>
      <c r="Q57" s="197">
        <v>-0.64</v>
      </c>
      <c r="R57" s="363"/>
      <c r="S57" s="198"/>
      <c r="T57" s="197"/>
      <c r="U57" s="197"/>
      <c r="V57" s="363"/>
    </row>
    <row r="58" spans="1:22" ht="12.75" customHeight="1" x14ac:dyDescent="0.2">
      <c r="A58" s="271">
        <v>46</v>
      </c>
      <c r="B58" s="537" t="s">
        <v>36</v>
      </c>
      <c r="C58" s="189">
        <f t="shared" si="41"/>
        <v>-3.0640000000000001</v>
      </c>
      <c r="D58" s="185">
        <f t="shared" si="41"/>
        <v>-3.6840000000000002</v>
      </c>
      <c r="E58" s="185">
        <f t="shared" si="41"/>
        <v>-3.3</v>
      </c>
      <c r="F58" s="307">
        <f t="shared" ref="F58" si="42">J58+N58+R58+V58</f>
        <v>0.62</v>
      </c>
      <c r="G58" s="198">
        <f t="shared" si="32"/>
        <v>-3.3</v>
      </c>
      <c r="H58" s="197">
        <v>-3.3</v>
      </c>
      <c r="I58" s="197">
        <v>-3.3</v>
      </c>
      <c r="J58" s="363"/>
      <c r="K58" s="604">
        <f t="shared" si="33"/>
        <v>0.23599999999999999</v>
      </c>
      <c r="L58" s="197">
        <v>0.23599999999999999</v>
      </c>
      <c r="M58" s="197"/>
      <c r="N58" s="364"/>
      <c r="O58" s="198"/>
      <c r="P58" s="197">
        <v>-0.62</v>
      </c>
      <c r="Q58" s="197"/>
      <c r="R58" s="363">
        <v>0.62</v>
      </c>
      <c r="S58" s="198"/>
      <c r="T58" s="197"/>
      <c r="U58" s="197"/>
      <c r="V58" s="363"/>
    </row>
    <row r="59" spans="1:22" ht="12.75" customHeight="1" x14ac:dyDescent="0.2">
      <c r="A59" s="271">
        <v>47</v>
      </c>
      <c r="B59" s="537" t="s">
        <v>182</v>
      </c>
      <c r="C59" s="729">
        <f t="shared" si="41"/>
        <v>4.4468800000000002</v>
      </c>
      <c r="D59" s="730">
        <f t="shared" si="41"/>
        <v>4.4468800000000002</v>
      </c>
      <c r="E59" s="730">
        <f t="shared" si="41"/>
        <v>4.18588</v>
      </c>
      <c r="F59" s="739"/>
      <c r="G59" s="732">
        <f t="shared" si="32"/>
        <v>4.3858800000000002</v>
      </c>
      <c r="H59" s="733">
        <v>4.3858800000000002</v>
      </c>
      <c r="I59" s="733">
        <v>4.18588</v>
      </c>
      <c r="J59" s="363"/>
      <c r="K59" s="604">
        <f t="shared" si="33"/>
        <v>6.0999999999999999E-2</v>
      </c>
      <c r="L59" s="197">
        <v>6.0999999999999999E-2</v>
      </c>
      <c r="M59" s="197"/>
      <c r="N59" s="364"/>
      <c r="O59" s="198"/>
      <c r="P59" s="197"/>
      <c r="Q59" s="197"/>
      <c r="R59" s="363"/>
      <c r="S59" s="198"/>
      <c r="T59" s="197"/>
      <c r="U59" s="197"/>
      <c r="V59" s="363"/>
    </row>
    <row r="60" spans="1:22" ht="12.75" customHeight="1" x14ac:dyDescent="0.2">
      <c r="A60" s="271">
        <v>48</v>
      </c>
      <c r="B60" s="537" t="s">
        <v>74</v>
      </c>
      <c r="C60" s="189">
        <f t="shared" si="41"/>
        <v>0.35799999999999998</v>
      </c>
      <c r="D60" s="185">
        <f t="shared" si="41"/>
        <v>0.35799999999999998</v>
      </c>
      <c r="E60" s="187"/>
      <c r="F60" s="307"/>
      <c r="G60" s="198">
        <f t="shared" si="32"/>
        <v>0.35799999999999998</v>
      </c>
      <c r="H60" s="197">
        <v>0.35799999999999998</v>
      </c>
      <c r="I60" s="197"/>
      <c r="J60" s="363"/>
      <c r="K60" s="604"/>
      <c r="L60" s="197"/>
      <c r="M60" s="197"/>
      <c r="N60" s="364"/>
      <c r="O60" s="198"/>
      <c r="P60" s="197"/>
      <c r="Q60" s="197"/>
      <c r="R60" s="363"/>
      <c r="S60" s="198"/>
      <c r="T60" s="197"/>
      <c r="U60" s="197"/>
      <c r="V60" s="363"/>
    </row>
    <row r="61" spans="1:22" s="662" customFormat="1" ht="12.75" customHeight="1" x14ac:dyDescent="0.2">
      <c r="A61" s="271">
        <v>49</v>
      </c>
      <c r="B61" s="537" t="s">
        <v>73</v>
      </c>
      <c r="C61" s="189">
        <f t="shared" ref="C61:C62" si="43">+G61+K61+O61+S61</f>
        <v>1.768</v>
      </c>
      <c r="D61" s="185">
        <f t="shared" ref="D61:D62" si="44">+H61+L61+P61+T61</f>
        <v>1.768</v>
      </c>
      <c r="E61" s="187">
        <f t="shared" ref="E61" si="45">+I61+M61+Q61+U61</f>
        <v>-0.16500000000000001</v>
      </c>
      <c r="F61" s="307"/>
      <c r="G61" s="198">
        <f t="shared" si="32"/>
        <v>1.5880000000000001</v>
      </c>
      <c r="H61" s="197">
        <v>1.5880000000000001</v>
      </c>
      <c r="I61" s="197">
        <v>-0.16500000000000001</v>
      </c>
      <c r="J61" s="363"/>
      <c r="K61" s="604">
        <f t="shared" si="33"/>
        <v>0.18</v>
      </c>
      <c r="L61" s="197">
        <v>0.18</v>
      </c>
      <c r="M61" s="197"/>
      <c r="N61" s="364"/>
      <c r="O61" s="198"/>
      <c r="P61" s="197"/>
      <c r="Q61" s="197"/>
      <c r="R61" s="363"/>
      <c r="S61" s="198"/>
      <c r="T61" s="197"/>
      <c r="U61" s="197"/>
      <c r="V61" s="363"/>
    </row>
    <row r="62" spans="1:22" s="662" customFormat="1" ht="12.75" customHeight="1" x14ac:dyDescent="0.2">
      <c r="A62" s="271">
        <v>50</v>
      </c>
      <c r="B62" s="537" t="s">
        <v>420</v>
      </c>
      <c r="C62" s="189">
        <f t="shared" si="43"/>
        <v>0.91200000000000003</v>
      </c>
      <c r="D62" s="185">
        <f t="shared" si="44"/>
        <v>0.91200000000000003</v>
      </c>
      <c r="E62" s="187"/>
      <c r="F62" s="307"/>
      <c r="G62" s="198">
        <f t="shared" si="32"/>
        <v>0.76800000000000002</v>
      </c>
      <c r="H62" s="197">
        <v>0.76800000000000002</v>
      </c>
      <c r="I62" s="197"/>
      <c r="J62" s="363"/>
      <c r="K62" s="604">
        <f t="shared" si="33"/>
        <v>0.14399999999999999</v>
      </c>
      <c r="L62" s="197">
        <v>0.14399999999999999</v>
      </c>
      <c r="M62" s="197"/>
      <c r="N62" s="364"/>
      <c r="O62" s="198"/>
      <c r="P62" s="197"/>
      <c r="Q62" s="197"/>
      <c r="R62" s="363"/>
      <c r="S62" s="198"/>
      <c r="T62" s="197"/>
      <c r="U62" s="197"/>
      <c r="V62" s="363"/>
    </row>
    <row r="63" spans="1:22" ht="13.5" customHeight="1" x14ac:dyDescent="0.2">
      <c r="A63" s="272">
        <v>51</v>
      </c>
      <c r="B63" s="540" t="s">
        <v>371</v>
      </c>
      <c r="C63" s="189">
        <f t="shared" ref="C63" si="46">+G63+K63+O63+S63</f>
        <v>0.49299999999999999</v>
      </c>
      <c r="D63" s="185">
        <f t="shared" ref="D63" si="47">+H63+L63+P63+T63</f>
        <v>0.49299999999999999</v>
      </c>
      <c r="E63" s="186"/>
      <c r="F63" s="321"/>
      <c r="G63" s="198">
        <f t="shared" si="32"/>
        <v>0.35799999999999998</v>
      </c>
      <c r="H63" s="322">
        <v>0.35799999999999998</v>
      </c>
      <c r="I63" s="322"/>
      <c r="J63" s="387"/>
      <c r="K63" s="604">
        <f t="shared" si="33"/>
        <v>0.13500000000000001</v>
      </c>
      <c r="L63" s="322">
        <v>0.13500000000000001</v>
      </c>
      <c r="M63" s="323"/>
      <c r="N63" s="550"/>
      <c r="O63" s="622"/>
      <c r="P63" s="322"/>
      <c r="Q63" s="322"/>
      <c r="R63" s="623"/>
      <c r="S63" s="622"/>
      <c r="T63" s="322"/>
      <c r="U63" s="322"/>
      <c r="V63" s="623"/>
    </row>
    <row r="64" spans="1:22" ht="13.5" customHeight="1" thickBot="1" x14ac:dyDescent="0.25">
      <c r="A64" s="542">
        <v>52</v>
      </c>
      <c r="B64" s="540" t="s">
        <v>25</v>
      </c>
      <c r="C64" s="428">
        <f>+G64+K64+O64+S64</f>
        <v>0.14000000000000001</v>
      </c>
      <c r="D64" s="429">
        <f>+H64+L64+P64+T64</f>
        <v>0.14000000000000001</v>
      </c>
      <c r="E64" s="429"/>
      <c r="F64" s="260"/>
      <c r="G64" s="624"/>
      <c r="H64" s="625"/>
      <c r="I64" s="625"/>
      <c r="J64" s="390"/>
      <c r="K64" s="604">
        <f t="shared" si="33"/>
        <v>0.14000000000000001</v>
      </c>
      <c r="L64" s="324">
        <v>0.14000000000000001</v>
      </c>
      <c r="M64" s="325"/>
      <c r="N64" s="447"/>
      <c r="O64" s="626"/>
      <c r="P64" s="625"/>
      <c r="Q64" s="625"/>
      <c r="R64" s="627"/>
      <c r="S64" s="626"/>
      <c r="T64" s="625"/>
      <c r="U64" s="625"/>
      <c r="V64" s="627"/>
    </row>
    <row r="65" spans="1:22" ht="48" customHeight="1" thickBot="1" x14ac:dyDescent="0.3">
      <c r="A65" s="896">
        <v>53</v>
      </c>
      <c r="B65" s="823" t="s">
        <v>225</v>
      </c>
      <c r="C65" s="735">
        <f>G65+K65+O65+S65</f>
        <v>-9.7031400000000012</v>
      </c>
      <c r="D65" s="461">
        <f>+H65+L65+P65+T65</f>
        <v>-9.7031400000000012</v>
      </c>
      <c r="E65" s="461">
        <f>I65+M65+Q65+U65</f>
        <v>-16.513780000000001</v>
      </c>
      <c r="F65" s="195"/>
      <c r="G65" s="647">
        <f>SUM(G68:G75)+G66</f>
        <v>-11.130140000000001</v>
      </c>
      <c r="H65" s="648">
        <f>SUM(H68:H75)+H66</f>
        <v>-11.130140000000001</v>
      </c>
      <c r="I65" s="648">
        <f>SUM(I68:I75)+I66</f>
        <v>-16.513780000000001</v>
      </c>
      <c r="J65" s="629"/>
      <c r="K65" s="610">
        <f>SUM(K70:K72)</f>
        <v>1.427</v>
      </c>
      <c r="L65" s="628">
        <f>SUM(L70:L72)</f>
        <v>1.427</v>
      </c>
      <c r="M65" s="631"/>
      <c r="N65" s="632"/>
      <c r="O65" s="633"/>
      <c r="P65" s="634"/>
      <c r="Q65" s="634"/>
      <c r="R65" s="632"/>
      <c r="S65" s="610"/>
      <c r="T65" s="628"/>
      <c r="U65" s="628"/>
      <c r="V65" s="635"/>
    </row>
    <row r="66" spans="1:22" s="795" customFormat="1" ht="13.5" customHeight="1" x14ac:dyDescent="0.2">
      <c r="A66" s="545">
        <v>54</v>
      </c>
      <c r="B66" s="699" t="s">
        <v>95</v>
      </c>
      <c r="C66" s="829">
        <f t="shared" ref="C66:D67" si="48">G66+K66+O66+S66</f>
        <v>-5</v>
      </c>
      <c r="D66" s="340">
        <f t="shared" si="48"/>
        <v>-5</v>
      </c>
      <c r="E66" s="873"/>
      <c r="F66" s="752"/>
      <c r="G66" s="591">
        <f>G67</f>
        <v>-5</v>
      </c>
      <c r="H66" s="592">
        <f>H67</f>
        <v>-5</v>
      </c>
      <c r="I66" s="872"/>
      <c r="J66" s="876"/>
      <c r="K66" s="593"/>
      <c r="L66" s="594"/>
      <c r="M66" s="561"/>
      <c r="N66" s="562"/>
      <c r="O66" s="878"/>
      <c r="P66" s="819"/>
      <c r="Q66" s="819"/>
      <c r="R66" s="822"/>
      <c r="S66" s="593"/>
      <c r="T66" s="594"/>
      <c r="U66" s="594"/>
      <c r="V66" s="595"/>
    </row>
    <row r="67" spans="1:22" s="795" customFormat="1" ht="13.5" customHeight="1" x14ac:dyDescent="0.2">
      <c r="A67" s="895">
        <v>55</v>
      </c>
      <c r="B67" s="690" t="s">
        <v>463</v>
      </c>
      <c r="C67" s="830">
        <f t="shared" si="48"/>
        <v>-5</v>
      </c>
      <c r="D67" s="831">
        <f t="shared" si="48"/>
        <v>-5</v>
      </c>
      <c r="E67" s="827"/>
      <c r="F67" s="259"/>
      <c r="G67" s="492">
        <f>H67+J67</f>
        <v>-5</v>
      </c>
      <c r="H67" s="597">
        <v>-5</v>
      </c>
      <c r="I67" s="828"/>
      <c r="J67" s="877"/>
      <c r="K67" s="598"/>
      <c r="L67" s="253"/>
      <c r="M67" s="388"/>
      <c r="N67" s="389"/>
      <c r="O67" s="398"/>
      <c r="P67" s="388"/>
      <c r="Q67" s="388"/>
      <c r="R67" s="399"/>
      <c r="S67" s="598"/>
      <c r="T67" s="253"/>
      <c r="U67" s="253"/>
      <c r="V67" s="563"/>
    </row>
    <row r="68" spans="1:22" s="433" customFormat="1" x14ac:dyDescent="0.2">
      <c r="A68" s="545">
        <v>56</v>
      </c>
      <c r="B68" s="357" t="s">
        <v>11</v>
      </c>
      <c r="C68" s="824">
        <f t="shared" ref="C68:E75" si="49">G68+K68+O68+S68</f>
        <v>-0.04</v>
      </c>
      <c r="D68" s="825">
        <f t="shared" si="49"/>
        <v>-0.04</v>
      </c>
      <c r="E68" s="825">
        <f t="shared" ref="E68:E72" si="50">I68+M68+Q68+U68</f>
        <v>-0.04</v>
      </c>
      <c r="F68" s="306"/>
      <c r="G68" s="337">
        <f>H68+J68</f>
        <v>-0.04</v>
      </c>
      <c r="H68" s="226">
        <v>-0.04</v>
      </c>
      <c r="I68" s="226">
        <v>-0.04</v>
      </c>
      <c r="J68" s="236"/>
      <c r="K68" s="824"/>
      <c r="L68" s="226"/>
      <c r="M68" s="226"/>
      <c r="N68" s="306"/>
      <c r="O68" s="879"/>
      <c r="P68" s="819"/>
      <c r="Q68" s="819"/>
      <c r="R68" s="822"/>
      <c r="S68" s="826"/>
      <c r="T68" s="592"/>
      <c r="U68" s="592"/>
      <c r="V68" s="596"/>
    </row>
    <row r="69" spans="1:22" s="433" customFormat="1" x14ac:dyDescent="0.2">
      <c r="A69" s="545">
        <v>57</v>
      </c>
      <c r="B69" s="535" t="s">
        <v>16</v>
      </c>
      <c r="C69" s="688">
        <f t="shared" si="49"/>
        <v>-2.14</v>
      </c>
      <c r="D69" s="232">
        <f t="shared" ref="D69:D71" si="51">H69+L69+P69+T69</f>
        <v>-2.14</v>
      </c>
      <c r="E69" s="225">
        <f t="shared" si="50"/>
        <v>-1.44</v>
      </c>
      <c r="F69" s="300"/>
      <c r="G69" s="228">
        <f t="shared" ref="G69" si="52">H69+J69</f>
        <v>-2.14</v>
      </c>
      <c r="H69" s="225">
        <v>-2.14</v>
      </c>
      <c r="I69" s="225">
        <v>-1.44</v>
      </c>
      <c r="J69" s="232"/>
      <c r="K69" s="224"/>
      <c r="L69" s="225"/>
      <c r="M69" s="225"/>
      <c r="N69" s="300"/>
      <c r="O69" s="880"/>
      <c r="P69" s="388"/>
      <c r="Q69" s="388"/>
      <c r="R69" s="399"/>
      <c r="S69" s="224"/>
      <c r="T69" s="253"/>
      <c r="U69" s="253"/>
      <c r="V69" s="563"/>
    </row>
    <row r="70" spans="1:22" s="459" customFormat="1" x14ac:dyDescent="0.2">
      <c r="A70" s="545">
        <v>58</v>
      </c>
      <c r="B70" s="384" t="s">
        <v>400</v>
      </c>
      <c r="C70" s="688">
        <f t="shared" si="49"/>
        <v>0.109</v>
      </c>
      <c r="D70" s="232">
        <f t="shared" si="51"/>
        <v>0.109</v>
      </c>
      <c r="E70" s="225"/>
      <c r="F70" s="300"/>
      <c r="G70" s="228"/>
      <c r="H70" s="225"/>
      <c r="I70" s="225"/>
      <c r="J70" s="232"/>
      <c r="K70" s="602">
        <f t="shared" ref="K70:K72" si="53">L70+N70</f>
        <v>0.109</v>
      </c>
      <c r="L70" s="225">
        <v>0.109</v>
      </c>
      <c r="M70" s="225"/>
      <c r="N70" s="300"/>
      <c r="O70" s="880"/>
      <c r="P70" s="388"/>
      <c r="Q70" s="388"/>
      <c r="R70" s="399"/>
      <c r="S70" s="224"/>
      <c r="T70" s="253"/>
      <c r="U70" s="253"/>
      <c r="V70" s="563"/>
    </row>
    <row r="71" spans="1:22" s="464" customFormat="1" x14ac:dyDescent="0.2">
      <c r="A71" s="545">
        <v>59</v>
      </c>
      <c r="B71" s="384" t="s">
        <v>6</v>
      </c>
      <c r="C71" s="224">
        <f t="shared" si="49"/>
        <v>0.17</v>
      </c>
      <c r="D71" s="228">
        <f t="shared" si="51"/>
        <v>0.17</v>
      </c>
      <c r="E71" s="225"/>
      <c r="F71" s="300"/>
      <c r="G71" s="228"/>
      <c r="H71" s="225"/>
      <c r="I71" s="225"/>
      <c r="J71" s="232"/>
      <c r="K71" s="602">
        <f t="shared" si="53"/>
        <v>0.17</v>
      </c>
      <c r="L71" s="225">
        <v>0.17</v>
      </c>
      <c r="M71" s="225"/>
      <c r="N71" s="300"/>
      <c r="O71" s="880"/>
      <c r="P71" s="388"/>
      <c r="Q71" s="388"/>
      <c r="R71" s="399"/>
      <c r="S71" s="224"/>
      <c r="T71" s="253"/>
      <c r="U71" s="253"/>
      <c r="V71" s="563"/>
    </row>
    <row r="72" spans="1:22" x14ac:dyDescent="0.2">
      <c r="A72" s="545">
        <v>60</v>
      </c>
      <c r="B72" s="543" t="s">
        <v>7</v>
      </c>
      <c r="C72" s="713">
        <f t="shared" si="49"/>
        <v>1.1479999999999999</v>
      </c>
      <c r="D72" s="221">
        <f t="shared" si="49"/>
        <v>1.1479999999999999</v>
      </c>
      <c r="E72" s="435">
        <f t="shared" si="50"/>
        <v>-8.2836400000000001</v>
      </c>
      <c r="F72" s="259"/>
      <c r="G72" s="599"/>
      <c r="H72" s="225"/>
      <c r="I72" s="435">
        <v>-8.2836400000000001</v>
      </c>
      <c r="J72" s="399"/>
      <c r="K72" s="602">
        <f t="shared" si="53"/>
        <v>1.1479999999999999</v>
      </c>
      <c r="L72" s="253">
        <v>1.1479999999999999</v>
      </c>
      <c r="M72" s="253"/>
      <c r="N72" s="563"/>
      <c r="O72" s="398"/>
      <c r="P72" s="388"/>
      <c r="Q72" s="388"/>
      <c r="R72" s="399"/>
      <c r="S72" s="598"/>
      <c r="T72" s="253"/>
      <c r="U72" s="253"/>
      <c r="V72" s="563"/>
    </row>
    <row r="73" spans="1:22" s="743" customFormat="1" x14ac:dyDescent="0.2">
      <c r="A73" s="542">
        <v>61</v>
      </c>
      <c r="B73" s="335" t="s">
        <v>423</v>
      </c>
      <c r="C73" s="713">
        <f t="shared" si="49"/>
        <v>0</v>
      </c>
      <c r="D73" s="221">
        <f t="shared" si="49"/>
        <v>0</v>
      </c>
      <c r="E73" s="221">
        <f t="shared" si="49"/>
        <v>-2.8</v>
      </c>
      <c r="F73" s="503"/>
      <c r="G73" s="330"/>
      <c r="H73" s="266"/>
      <c r="I73" s="266">
        <v>-2.8</v>
      </c>
      <c r="J73" s="447"/>
      <c r="K73" s="636"/>
      <c r="L73" s="324"/>
      <c r="M73" s="324"/>
      <c r="N73" s="608"/>
      <c r="O73" s="881"/>
      <c r="P73" s="325"/>
      <c r="Q73" s="325"/>
      <c r="R73" s="447"/>
      <c r="S73" s="636"/>
      <c r="T73" s="324"/>
      <c r="U73" s="324"/>
      <c r="V73" s="608"/>
    </row>
    <row r="74" spans="1:22" s="1044" customFormat="1" x14ac:dyDescent="0.2">
      <c r="A74" s="542">
        <v>62</v>
      </c>
      <c r="B74" s="335" t="s">
        <v>367</v>
      </c>
      <c r="C74" s="713">
        <f t="shared" si="49"/>
        <v>0.43574000000000002</v>
      </c>
      <c r="D74" s="221">
        <f t="shared" si="49"/>
        <v>0.43574000000000002</v>
      </c>
      <c r="E74" s="221">
        <f t="shared" si="49"/>
        <v>0.43574000000000002</v>
      </c>
      <c r="F74" s="503"/>
      <c r="G74" s="456">
        <v>0.43574000000000002</v>
      </c>
      <c r="H74" s="456">
        <v>0.43574000000000002</v>
      </c>
      <c r="I74" s="456">
        <v>0.43574000000000002</v>
      </c>
      <c r="J74" s="447"/>
      <c r="K74" s="636"/>
      <c r="L74" s="324"/>
      <c r="M74" s="324"/>
      <c r="N74" s="608"/>
      <c r="O74" s="881"/>
      <c r="P74" s="325"/>
      <c r="Q74" s="325"/>
      <c r="R74" s="447"/>
      <c r="S74" s="636"/>
      <c r="T74" s="324"/>
      <c r="U74" s="324"/>
      <c r="V74" s="608"/>
    </row>
    <row r="75" spans="1:22" s="433" customFormat="1" ht="13.5" customHeight="1" thickBot="1" x14ac:dyDescent="0.25">
      <c r="A75" s="546">
        <v>63</v>
      </c>
      <c r="B75" s="544" t="s">
        <v>182</v>
      </c>
      <c r="C75" s="874">
        <f t="shared" ref="C75" si="54">G75+K75+O75+S75</f>
        <v>-4.3858800000000002</v>
      </c>
      <c r="D75" s="768">
        <f t="shared" si="49"/>
        <v>-4.3858800000000002</v>
      </c>
      <c r="E75" s="768">
        <f t="shared" ref="E75" si="55">I75+M75+Q75+U75</f>
        <v>-4.3858800000000002</v>
      </c>
      <c r="F75" s="875"/>
      <c r="G75" s="455">
        <f t="shared" ref="G75" si="56">H75+J75</f>
        <v>-4.3858800000000002</v>
      </c>
      <c r="H75" s="456">
        <v>-4.3858800000000002</v>
      </c>
      <c r="I75" s="456">
        <v>-4.3858800000000002</v>
      </c>
      <c r="J75" s="756"/>
      <c r="K75" s="626"/>
      <c r="L75" s="625"/>
      <c r="M75" s="625"/>
      <c r="N75" s="627"/>
      <c r="O75" s="882"/>
      <c r="P75" s="391"/>
      <c r="Q75" s="391"/>
      <c r="R75" s="883"/>
      <c r="S75" s="626"/>
      <c r="T75" s="625"/>
      <c r="U75" s="625"/>
      <c r="V75" s="627"/>
    </row>
    <row r="76" spans="1:22" ht="48" customHeight="1" thickBot="1" x14ac:dyDescent="0.25">
      <c r="A76" s="500">
        <v>64</v>
      </c>
      <c r="B76" s="268" t="s">
        <v>140</v>
      </c>
      <c r="C76" s="735">
        <f t="shared" ref="C76:F111" si="57">G76+K76+O76+S76</f>
        <v>96.33814999999997</v>
      </c>
      <c r="D76" s="461">
        <f t="shared" si="57"/>
        <v>96.406049999999979</v>
      </c>
      <c r="E76" s="461">
        <f t="shared" si="57"/>
        <v>6.5739999999999965E-2</v>
      </c>
      <c r="F76" s="736">
        <f>J76+N76+R76+V76</f>
        <v>-6.7900000000000002E-2</v>
      </c>
      <c r="G76" s="646">
        <f>G77+G108+G110+G105</f>
        <v>-51.040759999999999</v>
      </c>
      <c r="H76" s="646">
        <f>H77+H108+H110+H105</f>
        <v>-50.972859999999997</v>
      </c>
      <c r="I76" s="646">
        <f t="shared" ref="I76:J76" si="58">I77+I108+I110</f>
        <v>6.9439999999999946E-2</v>
      </c>
      <c r="J76" s="646">
        <f t="shared" si="58"/>
        <v>-6.7900000000000002E-2</v>
      </c>
      <c r="K76" s="648">
        <f>K77+SUM(K108:K110)+K105</f>
        <v>156.75467999999998</v>
      </c>
      <c r="L76" s="648">
        <f>L77+SUM(L108:L110)+L105</f>
        <v>156.75467999999998</v>
      </c>
      <c r="M76" s="1043">
        <f>M109+M110</f>
        <v>-3.6999999999999811E-3</v>
      </c>
      <c r="N76" s="638"/>
      <c r="O76" s="639"/>
      <c r="P76" s="637"/>
      <c r="Q76" s="637"/>
      <c r="R76" s="640"/>
      <c r="S76" s="753">
        <f>S108</f>
        <v>-9.3757699999999993</v>
      </c>
      <c r="T76" s="753">
        <f>T108</f>
        <v>-9.3757699999999993</v>
      </c>
      <c r="U76" s="637"/>
      <c r="V76" s="640"/>
    </row>
    <row r="77" spans="1:22" x14ac:dyDescent="0.2">
      <c r="A77" s="270">
        <v>65</v>
      </c>
      <c r="B77" s="335" t="s">
        <v>56</v>
      </c>
      <c r="C77" s="338">
        <f>G77+K77+O77+S77</f>
        <v>130.88567999999998</v>
      </c>
      <c r="D77" s="339">
        <f t="shared" si="57"/>
        <v>130.88567999999998</v>
      </c>
      <c r="E77" s="340"/>
      <c r="F77" s="886"/>
      <c r="G77" s="558">
        <f>H77+J77</f>
        <v>-25.823999999999998</v>
      </c>
      <c r="H77" s="559">
        <f>SUM(H78:H104)</f>
        <v>-25.823999999999998</v>
      </c>
      <c r="I77" s="737"/>
      <c r="J77" s="396"/>
      <c r="K77" s="837">
        <f>L77+N77</f>
        <v>156.70967999999999</v>
      </c>
      <c r="L77" s="838">
        <f>L88+L95</f>
        <v>156.70967999999999</v>
      </c>
      <c r="M77" s="559"/>
      <c r="N77" s="396"/>
      <c r="O77" s="641"/>
      <c r="P77" s="583"/>
      <c r="Q77" s="583"/>
      <c r="R77" s="618"/>
      <c r="S77" s="641"/>
      <c r="T77" s="583"/>
      <c r="U77" s="583"/>
      <c r="V77" s="618"/>
    </row>
    <row r="78" spans="1:22" ht="12.75" customHeight="1" x14ac:dyDescent="0.2">
      <c r="A78" s="271">
        <v>66</v>
      </c>
      <c r="B78" s="308" t="s">
        <v>57</v>
      </c>
      <c r="C78" s="258">
        <f t="shared" si="57"/>
        <v>-7.6150000000000002</v>
      </c>
      <c r="D78" s="252">
        <f t="shared" si="57"/>
        <v>-7.6150000000000002</v>
      </c>
      <c r="E78" s="254"/>
      <c r="F78" s="230"/>
      <c r="G78" s="758">
        <f t="shared" ref="G78:G87" si="59">H78+J78</f>
        <v>-7.6150000000000002</v>
      </c>
      <c r="H78" s="218">
        <v>-7.6150000000000002</v>
      </c>
      <c r="I78" s="218"/>
      <c r="J78" s="219"/>
      <c r="K78" s="215"/>
      <c r="L78" s="218"/>
      <c r="M78" s="218"/>
      <c r="N78" s="219"/>
      <c r="O78" s="347"/>
      <c r="P78" s="348"/>
      <c r="Q78" s="348"/>
      <c r="R78" s="349"/>
      <c r="S78" s="347"/>
      <c r="T78" s="348"/>
      <c r="U78" s="348"/>
      <c r="V78" s="349"/>
    </row>
    <row r="79" spans="1:22" ht="25.5" customHeight="1" x14ac:dyDescent="0.2">
      <c r="A79" s="271">
        <v>67</v>
      </c>
      <c r="B79" s="308" t="s">
        <v>476</v>
      </c>
      <c r="C79" s="258">
        <f t="shared" si="57"/>
        <v>-1.093</v>
      </c>
      <c r="D79" s="252">
        <f t="shared" si="57"/>
        <v>-1.093</v>
      </c>
      <c r="E79" s="254"/>
      <c r="F79" s="230"/>
      <c r="G79" s="758">
        <f t="shared" si="59"/>
        <v>-1.093</v>
      </c>
      <c r="H79" s="218">
        <v>-1.093</v>
      </c>
      <c r="I79" s="218"/>
      <c r="J79" s="219"/>
      <c r="K79" s="215"/>
      <c r="L79" s="218"/>
      <c r="M79" s="218"/>
      <c r="N79" s="219"/>
      <c r="O79" s="347"/>
      <c r="P79" s="348"/>
      <c r="Q79" s="348"/>
      <c r="R79" s="349"/>
      <c r="S79" s="347"/>
      <c r="T79" s="348"/>
      <c r="U79" s="348"/>
      <c r="V79" s="349"/>
    </row>
    <row r="80" spans="1:22" s="6" customFormat="1" ht="12.75" customHeight="1" x14ac:dyDescent="0.2">
      <c r="A80" s="342">
        <v>68</v>
      </c>
      <c r="B80" s="343" t="s">
        <v>387</v>
      </c>
      <c r="C80" s="215">
        <f t="shared" si="57"/>
        <v>-4</v>
      </c>
      <c r="D80" s="262">
        <f t="shared" si="57"/>
        <v>-4</v>
      </c>
      <c r="E80" s="218"/>
      <c r="F80" s="229"/>
      <c r="G80" s="758">
        <f t="shared" si="59"/>
        <v>-4</v>
      </c>
      <c r="H80" s="218">
        <v>-4</v>
      </c>
      <c r="I80" s="218"/>
      <c r="J80" s="219"/>
      <c r="K80" s="215"/>
      <c r="L80" s="218"/>
      <c r="M80" s="218"/>
      <c r="N80" s="219"/>
      <c r="O80" s="347"/>
      <c r="P80" s="348"/>
      <c r="Q80" s="348"/>
      <c r="R80" s="349"/>
      <c r="S80" s="347"/>
      <c r="T80" s="348"/>
      <c r="U80" s="348"/>
      <c r="V80" s="349"/>
    </row>
    <row r="81" spans="1:22" s="6" customFormat="1" ht="12.75" customHeight="1" x14ac:dyDescent="0.2">
      <c r="A81" s="342">
        <v>69</v>
      </c>
      <c r="B81" s="343" t="s">
        <v>426</v>
      </c>
      <c r="C81" s="215">
        <f t="shared" si="57"/>
        <v>-7.5</v>
      </c>
      <c r="D81" s="262">
        <f t="shared" si="57"/>
        <v>-7.5</v>
      </c>
      <c r="E81" s="218"/>
      <c r="F81" s="229"/>
      <c r="G81" s="758">
        <f t="shared" si="59"/>
        <v>-7.5</v>
      </c>
      <c r="H81" s="218">
        <v>-7.5</v>
      </c>
      <c r="I81" s="345"/>
      <c r="J81" s="346"/>
      <c r="K81" s="344"/>
      <c r="L81" s="345"/>
      <c r="M81" s="218"/>
      <c r="N81" s="219"/>
      <c r="O81" s="347"/>
      <c r="P81" s="348"/>
      <c r="Q81" s="348"/>
      <c r="R81" s="349"/>
      <c r="S81" s="347"/>
      <c r="T81" s="348"/>
      <c r="U81" s="348"/>
      <c r="V81" s="349"/>
    </row>
    <row r="82" spans="1:22" s="6" customFormat="1" ht="13.5" customHeight="1" x14ac:dyDescent="0.2">
      <c r="A82" s="342">
        <v>70</v>
      </c>
      <c r="B82" s="923" t="s">
        <v>427</v>
      </c>
      <c r="C82" s="215">
        <f t="shared" si="57"/>
        <v>-0.68100000000000005</v>
      </c>
      <c r="D82" s="262">
        <f t="shared" si="57"/>
        <v>-0.68100000000000005</v>
      </c>
      <c r="E82" s="218"/>
      <c r="F82" s="229"/>
      <c r="G82" s="758">
        <f t="shared" si="59"/>
        <v>-0.68100000000000005</v>
      </c>
      <c r="H82" s="218">
        <v>-0.68100000000000005</v>
      </c>
      <c r="I82" s="345"/>
      <c r="J82" s="346"/>
      <c r="K82" s="344"/>
      <c r="L82" s="345"/>
      <c r="M82" s="218"/>
      <c r="N82" s="219"/>
      <c r="O82" s="347"/>
      <c r="P82" s="348"/>
      <c r="Q82" s="348"/>
      <c r="R82" s="349"/>
      <c r="S82" s="347"/>
      <c r="T82" s="348"/>
      <c r="U82" s="348"/>
      <c r="V82" s="349"/>
    </row>
    <row r="83" spans="1:22" s="6" customFormat="1" ht="13.5" customHeight="1" x14ac:dyDescent="0.2">
      <c r="A83" s="342">
        <v>71</v>
      </c>
      <c r="B83" s="923" t="s">
        <v>404</v>
      </c>
      <c r="C83" s="215">
        <f t="shared" si="57"/>
        <v>-0.51700000000000002</v>
      </c>
      <c r="D83" s="262">
        <f t="shared" si="57"/>
        <v>-0.51700000000000002</v>
      </c>
      <c r="E83" s="345"/>
      <c r="F83" s="356"/>
      <c r="G83" s="758">
        <f t="shared" si="59"/>
        <v>-0.51700000000000002</v>
      </c>
      <c r="H83" s="218">
        <v>-0.51700000000000002</v>
      </c>
      <c r="I83" s="345"/>
      <c r="J83" s="346"/>
      <c r="K83" s="344"/>
      <c r="L83" s="345"/>
      <c r="M83" s="218"/>
      <c r="N83" s="219"/>
      <c r="O83" s="347"/>
      <c r="P83" s="348"/>
      <c r="Q83" s="348"/>
      <c r="R83" s="349"/>
      <c r="S83" s="347"/>
      <c r="T83" s="348"/>
      <c r="U83" s="348"/>
      <c r="V83" s="349"/>
    </row>
    <row r="84" spans="1:22" s="6" customFormat="1" ht="12.75" customHeight="1" x14ac:dyDescent="0.2">
      <c r="A84" s="342">
        <v>72</v>
      </c>
      <c r="B84" s="923" t="s">
        <v>405</v>
      </c>
      <c r="C84" s="215">
        <f t="shared" si="57"/>
        <v>0.72499999999999998</v>
      </c>
      <c r="D84" s="262">
        <f t="shared" si="57"/>
        <v>0.72499999999999998</v>
      </c>
      <c r="E84" s="218"/>
      <c r="F84" s="229"/>
      <c r="G84" s="758">
        <f t="shared" si="59"/>
        <v>0.72499999999999998</v>
      </c>
      <c r="H84" s="218">
        <v>0.72499999999999998</v>
      </c>
      <c r="I84" s="345"/>
      <c r="J84" s="346"/>
      <c r="K84" s="344"/>
      <c r="L84" s="345"/>
      <c r="M84" s="218"/>
      <c r="N84" s="219"/>
      <c r="O84" s="347"/>
      <c r="P84" s="348"/>
      <c r="Q84" s="348"/>
      <c r="R84" s="349"/>
      <c r="S84" s="347"/>
      <c r="T84" s="348"/>
      <c r="U84" s="348"/>
      <c r="V84" s="349"/>
    </row>
    <row r="85" spans="1:22" s="6" customFormat="1" ht="12.75" customHeight="1" x14ac:dyDescent="0.2">
      <c r="A85" s="342">
        <v>73</v>
      </c>
      <c r="B85" s="923" t="s">
        <v>406</v>
      </c>
      <c r="C85" s="215">
        <f t="shared" si="57"/>
        <v>-1.526</v>
      </c>
      <c r="D85" s="262">
        <f t="shared" si="57"/>
        <v>-1.526</v>
      </c>
      <c r="E85" s="345"/>
      <c r="F85" s="356"/>
      <c r="G85" s="758">
        <f t="shared" si="59"/>
        <v>-1.526</v>
      </c>
      <c r="H85" s="218">
        <v>-1.526</v>
      </c>
      <c r="I85" s="345"/>
      <c r="J85" s="346"/>
      <c r="K85" s="344"/>
      <c r="L85" s="345"/>
      <c r="M85" s="218"/>
      <c r="N85" s="219"/>
      <c r="O85" s="347"/>
      <c r="P85" s="348"/>
      <c r="Q85" s="348"/>
      <c r="R85" s="349"/>
      <c r="S85" s="347"/>
      <c r="T85" s="348"/>
      <c r="U85" s="348"/>
      <c r="V85" s="349"/>
    </row>
    <row r="86" spans="1:22" s="6" customFormat="1" ht="12" customHeight="1" x14ac:dyDescent="0.2">
      <c r="A86" s="342">
        <v>74</v>
      </c>
      <c r="B86" s="924" t="s">
        <v>428</v>
      </c>
      <c r="C86" s="674">
        <f t="shared" si="57"/>
        <v>-0.61699999999999999</v>
      </c>
      <c r="D86" s="759">
        <f t="shared" si="57"/>
        <v>-0.61699999999999999</v>
      </c>
      <c r="E86" s="567"/>
      <c r="F86" s="849"/>
      <c r="G86" s="758">
        <f t="shared" si="59"/>
        <v>-0.61699999999999999</v>
      </c>
      <c r="H86" s="567">
        <v>-0.61699999999999999</v>
      </c>
      <c r="I86" s="345"/>
      <c r="J86" s="346"/>
      <c r="K86" s="344"/>
      <c r="L86" s="345"/>
      <c r="M86" s="218"/>
      <c r="N86" s="219"/>
      <c r="O86" s="347"/>
      <c r="P86" s="348"/>
      <c r="Q86" s="348"/>
      <c r="R86" s="349"/>
      <c r="S86" s="347"/>
      <c r="T86" s="348"/>
      <c r="U86" s="348"/>
      <c r="V86" s="349"/>
    </row>
    <row r="87" spans="1:22" s="6" customFormat="1" ht="24.75" customHeight="1" x14ac:dyDescent="0.2">
      <c r="A87" s="342">
        <v>75</v>
      </c>
      <c r="B87" s="920" t="s">
        <v>429</v>
      </c>
      <c r="C87" s="674">
        <f t="shared" si="57"/>
        <v>-3</v>
      </c>
      <c r="D87" s="262">
        <f t="shared" si="57"/>
        <v>-3</v>
      </c>
      <c r="E87" s="218"/>
      <c r="F87" s="229"/>
      <c r="G87" s="758">
        <f t="shared" si="59"/>
        <v>-3</v>
      </c>
      <c r="H87" s="218">
        <v>-3</v>
      </c>
      <c r="I87" s="345"/>
      <c r="J87" s="346"/>
      <c r="K87" s="344"/>
      <c r="L87" s="345"/>
      <c r="M87" s="218"/>
      <c r="N87" s="219"/>
      <c r="O87" s="347"/>
      <c r="P87" s="348"/>
      <c r="Q87" s="348"/>
      <c r="R87" s="349"/>
      <c r="S87" s="347"/>
      <c r="T87" s="348"/>
      <c r="U87" s="348"/>
      <c r="V87" s="349"/>
    </row>
    <row r="88" spans="1:22" s="6" customFormat="1" ht="13.5" customHeight="1" x14ac:dyDescent="0.2">
      <c r="A88" s="342">
        <v>76</v>
      </c>
      <c r="B88" s="695" t="s">
        <v>435</v>
      </c>
      <c r="C88" s="788">
        <f t="shared" si="57"/>
        <v>55.034909999999996</v>
      </c>
      <c r="D88" s="791">
        <f t="shared" si="57"/>
        <v>55.034909999999996</v>
      </c>
      <c r="E88" s="218"/>
      <c r="F88" s="229"/>
      <c r="G88" s="758"/>
      <c r="H88" s="218"/>
      <c r="I88" s="218"/>
      <c r="J88" s="219"/>
      <c r="K88" s="801">
        <f>L88+N88</f>
        <v>55.034909999999996</v>
      </c>
      <c r="L88" s="802">
        <f>L90+L91+L92+L93+L94</f>
        <v>55.034909999999996</v>
      </c>
      <c r="M88" s="218"/>
      <c r="N88" s="454"/>
      <c r="O88" s="347"/>
      <c r="P88" s="348"/>
      <c r="Q88" s="348"/>
      <c r="R88" s="349"/>
      <c r="S88" s="347"/>
      <c r="T88" s="348"/>
      <c r="U88" s="348"/>
      <c r="V88" s="349"/>
    </row>
    <row r="89" spans="1:22" s="6" customFormat="1" ht="12.75" customHeight="1" x14ac:dyDescent="0.2">
      <c r="A89" s="342">
        <v>77</v>
      </c>
      <c r="B89" s="781" t="s">
        <v>436</v>
      </c>
      <c r="C89" s="788"/>
      <c r="D89" s="791"/>
      <c r="E89" s="218"/>
      <c r="F89" s="229"/>
      <c r="G89" s="758"/>
      <c r="H89" s="218"/>
      <c r="I89" s="218"/>
      <c r="J89" s="219"/>
      <c r="K89" s="801"/>
      <c r="L89" s="802"/>
      <c r="M89" s="218"/>
      <c r="N89" s="454"/>
      <c r="O89" s="347"/>
      <c r="P89" s="348"/>
      <c r="Q89" s="348"/>
      <c r="R89" s="349"/>
      <c r="S89" s="347"/>
      <c r="T89" s="348"/>
      <c r="U89" s="348"/>
      <c r="V89" s="349"/>
    </row>
    <row r="90" spans="1:22" s="6" customFormat="1" ht="37.5" customHeight="1" x14ac:dyDescent="0.2">
      <c r="A90" s="342">
        <v>78</v>
      </c>
      <c r="B90" s="798" t="s">
        <v>470</v>
      </c>
      <c r="C90" s="925">
        <f t="shared" si="57"/>
        <v>2.738</v>
      </c>
      <c r="D90" s="926">
        <f t="shared" si="57"/>
        <v>2.738</v>
      </c>
      <c r="E90" s="927"/>
      <c r="F90" s="928"/>
      <c r="G90" s="929"/>
      <c r="H90" s="930"/>
      <c r="I90" s="927"/>
      <c r="J90" s="931"/>
      <c r="K90" s="851">
        <f>L90+N90</f>
        <v>2.738</v>
      </c>
      <c r="L90" s="852">
        <v>2.738</v>
      </c>
      <c r="M90" s="218"/>
      <c r="N90" s="454"/>
      <c r="O90" s="347"/>
      <c r="P90" s="348"/>
      <c r="Q90" s="348"/>
      <c r="R90" s="349"/>
      <c r="S90" s="347"/>
      <c r="T90" s="348"/>
      <c r="U90" s="348"/>
      <c r="V90" s="349"/>
    </row>
    <row r="91" spans="1:22" s="6" customFormat="1" ht="60.75" customHeight="1" x14ac:dyDescent="0.2">
      <c r="A91" s="342">
        <v>79</v>
      </c>
      <c r="B91" s="783" t="s">
        <v>445</v>
      </c>
      <c r="C91" s="925">
        <f t="shared" si="57"/>
        <v>3.66275</v>
      </c>
      <c r="D91" s="926">
        <f t="shared" si="57"/>
        <v>3.66275</v>
      </c>
      <c r="E91" s="927"/>
      <c r="F91" s="928"/>
      <c r="G91" s="929"/>
      <c r="H91" s="932"/>
      <c r="I91" s="927"/>
      <c r="J91" s="931"/>
      <c r="K91" s="851">
        <f t="shared" ref="K91:K104" si="60">L91+N91</f>
        <v>3.66275</v>
      </c>
      <c r="L91" s="852">
        <v>3.66275</v>
      </c>
      <c r="M91" s="218"/>
      <c r="N91" s="454"/>
      <c r="O91" s="347"/>
      <c r="P91" s="348"/>
      <c r="Q91" s="348"/>
      <c r="R91" s="349"/>
      <c r="S91" s="347"/>
      <c r="T91" s="348"/>
      <c r="U91" s="348"/>
      <c r="V91" s="349"/>
    </row>
    <row r="92" spans="1:22" s="6" customFormat="1" ht="61.5" customHeight="1" x14ac:dyDescent="0.2">
      <c r="A92" s="342">
        <v>80</v>
      </c>
      <c r="B92" s="783" t="s">
        <v>438</v>
      </c>
      <c r="C92" s="925">
        <f t="shared" si="57"/>
        <v>1.8057399999999999</v>
      </c>
      <c r="D92" s="926">
        <f t="shared" si="57"/>
        <v>1.8057399999999999</v>
      </c>
      <c r="E92" s="927"/>
      <c r="F92" s="928"/>
      <c r="G92" s="929"/>
      <c r="H92" s="932"/>
      <c r="I92" s="927"/>
      <c r="J92" s="931"/>
      <c r="K92" s="851">
        <f t="shared" si="60"/>
        <v>1.8057399999999999</v>
      </c>
      <c r="L92" s="852">
        <v>1.8057399999999999</v>
      </c>
      <c r="M92" s="218"/>
      <c r="N92" s="454"/>
      <c r="O92" s="347"/>
      <c r="P92" s="348"/>
      <c r="Q92" s="348"/>
      <c r="R92" s="349"/>
      <c r="S92" s="347"/>
      <c r="T92" s="348"/>
      <c r="U92" s="348"/>
      <c r="V92" s="349"/>
    </row>
    <row r="93" spans="1:22" s="6" customFormat="1" ht="37.5" customHeight="1" x14ac:dyDescent="0.2">
      <c r="A93" s="342">
        <v>81</v>
      </c>
      <c r="B93" s="783" t="s">
        <v>439</v>
      </c>
      <c r="C93" s="925">
        <f t="shared" si="57"/>
        <v>0.95752000000000004</v>
      </c>
      <c r="D93" s="926">
        <f t="shared" si="57"/>
        <v>0.95752000000000004</v>
      </c>
      <c r="E93" s="927"/>
      <c r="F93" s="928"/>
      <c r="G93" s="929"/>
      <c r="H93" s="932"/>
      <c r="I93" s="927"/>
      <c r="J93" s="931"/>
      <c r="K93" s="851">
        <f t="shared" si="60"/>
        <v>0.95752000000000004</v>
      </c>
      <c r="L93" s="852">
        <v>0.95752000000000004</v>
      </c>
      <c r="M93" s="218"/>
      <c r="N93" s="454"/>
      <c r="O93" s="347"/>
      <c r="P93" s="348"/>
      <c r="Q93" s="348"/>
      <c r="R93" s="349"/>
      <c r="S93" s="347"/>
      <c r="T93" s="348"/>
      <c r="U93" s="348"/>
      <c r="V93" s="349"/>
    </row>
    <row r="94" spans="1:22" s="6" customFormat="1" ht="25.5" customHeight="1" x14ac:dyDescent="0.2">
      <c r="A94" s="342">
        <v>82</v>
      </c>
      <c r="B94" s="783" t="s">
        <v>440</v>
      </c>
      <c r="C94" s="925">
        <f t="shared" si="57"/>
        <v>45.870899999999999</v>
      </c>
      <c r="D94" s="926">
        <f t="shared" si="57"/>
        <v>45.870899999999999</v>
      </c>
      <c r="E94" s="927"/>
      <c r="F94" s="928"/>
      <c r="G94" s="929"/>
      <c r="H94" s="932"/>
      <c r="I94" s="927"/>
      <c r="J94" s="931"/>
      <c r="K94" s="851">
        <f t="shared" si="60"/>
        <v>45.870899999999999</v>
      </c>
      <c r="L94" s="852">
        <v>45.870899999999999</v>
      </c>
      <c r="M94" s="218"/>
      <c r="N94" s="454"/>
      <c r="O94" s="347"/>
      <c r="P94" s="348"/>
      <c r="Q94" s="348"/>
      <c r="R94" s="349"/>
      <c r="S94" s="347"/>
      <c r="T94" s="348"/>
      <c r="U94" s="348"/>
      <c r="V94" s="349"/>
    </row>
    <row r="95" spans="1:22" s="6" customFormat="1" ht="12.75" customHeight="1" x14ac:dyDescent="0.2">
      <c r="A95" s="342">
        <v>83</v>
      </c>
      <c r="B95" s="787" t="s">
        <v>441</v>
      </c>
      <c r="C95" s="788">
        <f t="shared" si="57"/>
        <v>101.67477</v>
      </c>
      <c r="D95" s="791">
        <f t="shared" si="57"/>
        <v>101.67477</v>
      </c>
      <c r="E95" s="218"/>
      <c r="F95" s="229"/>
      <c r="G95" s="779"/>
      <c r="H95" s="345"/>
      <c r="I95" s="218"/>
      <c r="J95" s="219"/>
      <c r="K95" s="804">
        <f t="shared" si="60"/>
        <v>101.67477</v>
      </c>
      <c r="L95" s="805">
        <f>L97+L99+L100+L101+L102+L104+L103+L98</f>
        <v>101.67477</v>
      </c>
      <c r="M95" s="218"/>
      <c r="N95" s="454"/>
      <c r="O95" s="347"/>
      <c r="P95" s="348"/>
      <c r="Q95" s="348"/>
      <c r="R95" s="349"/>
      <c r="S95" s="347"/>
      <c r="T95" s="348"/>
      <c r="U95" s="348"/>
      <c r="V95" s="349"/>
    </row>
    <row r="96" spans="1:22" s="6" customFormat="1" ht="12.75" customHeight="1" x14ac:dyDescent="0.2">
      <c r="A96" s="342">
        <v>84</v>
      </c>
      <c r="B96" s="786" t="s">
        <v>436</v>
      </c>
      <c r="C96" s="788"/>
      <c r="D96" s="791"/>
      <c r="E96" s="218"/>
      <c r="F96" s="229"/>
      <c r="G96" s="779"/>
      <c r="H96" s="345"/>
      <c r="I96" s="218"/>
      <c r="J96" s="219"/>
      <c r="K96" s="806"/>
      <c r="L96" s="807"/>
      <c r="M96" s="218"/>
      <c r="N96" s="454"/>
      <c r="O96" s="347"/>
      <c r="P96" s="348"/>
      <c r="Q96" s="348"/>
      <c r="R96" s="349"/>
      <c r="S96" s="347"/>
      <c r="T96" s="348"/>
      <c r="U96" s="348"/>
      <c r="V96" s="349"/>
    </row>
    <row r="97" spans="1:23" s="6" customFormat="1" ht="60.75" customHeight="1" x14ac:dyDescent="0.2">
      <c r="A97" s="342">
        <v>85</v>
      </c>
      <c r="B97" s="783" t="s">
        <v>445</v>
      </c>
      <c r="C97" s="925">
        <f t="shared" si="57"/>
        <v>1.6793800000000001</v>
      </c>
      <c r="D97" s="926">
        <f t="shared" si="57"/>
        <v>1.6793800000000001</v>
      </c>
      <c r="E97" s="927"/>
      <c r="F97" s="928"/>
      <c r="G97" s="929"/>
      <c r="H97" s="932"/>
      <c r="I97" s="927"/>
      <c r="J97" s="931"/>
      <c r="K97" s="851">
        <f t="shared" si="60"/>
        <v>1.6793800000000001</v>
      </c>
      <c r="L97" s="852">
        <v>1.6793800000000001</v>
      </c>
      <c r="M97" s="218"/>
      <c r="N97" s="454"/>
      <c r="O97" s="347"/>
      <c r="P97" s="348"/>
      <c r="Q97" s="348"/>
      <c r="R97" s="349"/>
      <c r="S97" s="347"/>
      <c r="T97" s="348"/>
      <c r="U97" s="348"/>
      <c r="V97" s="349"/>
    </row>
    <row r="98" spans="1:23" s="6" customFormat="1" ht="61.5" customHeight="1" x14ac:dyDescent="0.2">
      <c r="A98" s="342">
        <v>86</v>
      </c>
      <c r="B98" s="783" t="s">
        <v>438</v>
      </c>
      <c r="C98" s="925">
        <f t="shared" si="57"/>
        <v>25.893660000000001</v>
      </c>
      <c r="D98" s="926">
        <f t="shared" si="57"/>
        <v>25.893660000000001</v>
      </c>
      <c r="E98" s="927"/>
      <c r="F98" s="928"/>
      <c r="G98" s="929"/>
      <c r="H98" s="932"/>
      <c r="I98" s="927"/>
      <c r="J98" s="931"/>
      <c r="K98" s="851">
        <f t="shared" si="60"/>
        <v>25.893660000000001</v>
      </c>
      <c r="L98" s="852">
        <v>25.893660000000001</v>
      </c>
      <c r="M98" s="218"/>
      <c r="N98" s="454"/>
      <c r="O98" s="347"/>
      <c r="P98" s="348"/>
      <c r="Q98" s="348"/>
      <c r="R98" s="349"/>
      <c r="S98" s="347"/>
      <c r="T98" s="348"/>
      <c r="U98" s="348"/>
      <c r="V98" s="349"/>
    </row>
    <row r="99" spans="1:23" s="6" customFormat="1" ht="48" customHeight="1" x14ac:dyDescent="0.2">
      <c r="A99" s="342">
        <v>87</v>
      </c>
      <c r="B99" s="783" t="s">
        <v>442</v>
      </c>
      <c r="C99" s="925">
        <f t="shared" si="57"/>
        <v>22.830069999999999</v>
      </c>
      <c r="D99" s="926">
        <f t="shared" si="57"/>
        <v>22.830069999999999</v>
      </c>
      <c r="E99" s="927"/>
      <c r="F99" s="928"/>
      <c r="G99" s="929"/>
      <c r="H99" s="932"/>
      <c r="I99" s="927"/>
      <c r="J99" s="931"/>
      <c r="K99" s="851">
        <f t="shared" si="60"/>
        <v>22.830069999999999</v>
      </c>
      <c r="L99" s="852">
        <v>22.830069999999999</v>
      </c>
      <c r="M99" s="218"/>
      <c r="N99" s="454"/>
      <c r="O99" s="347"/>
      <c r="P99" s="348"/>
      <c r="Q99" s="348"/>
      <c r="R99" s="349"/>
      <c r="S99" s="347"/>
      <c r="T99" s="348"/>
      <c r="U99" s="348"/>
      <c r="V99" s="349"/>
    </row>
    <row r="100" spans="1:23" s="6" customFormat="1" ht="37.5" customHeight="1" x14ac:dyDescent="0.2">
      <c r="A100" s="342">
        <v>88</v>
      </c>
      <c r="B100" s="783" t="s">
        <v>443</v>
      </c>
      <c r="C100" s="925">
        <f t="shared" si="57"/>
        <v>4.2750000000000004</v>
      </c>
      <c r="D100" s="926">
        <f t="shared" si="57"/>
        <v>4.2750000000000004</v>
      </c>
      <c r="E100" s="927"/>
      <c r="F100" s="928"/>
      <c r="G100" s="929"/>
      <c r="H100" s="932"/>
      <c r="I100" s="927"/>
      <c r="J100" s="931"/>
      <c r="K100" s="851">
        <f t="shared" si="60"/>
        <v>4.2750000000000004</v>
      </c>
      <c r="L100" s="852">
        <v>4.2750000000000004</v>
      </c>
      <c r="M100" s="218"/>
      <c r="N100" s="454"/>
      <c r="O100" s="347"/>
      <c r="P100" s="348"/>
      <c r="Q100" s="348"/>
      <c r="R100" s="349"/>
      <c r="S100" s="347"/>
      <c r="T100" s="348"/>
      <c r="U100" s="348"/>
      <c r="V100" s="349"/>
    </row>
    <row r="101" spans="1:23" s="6" customFormat="1" ht="99" customHeight="1" x14ac:dyDescent="0.2">
      <c r="A101" s="342">
        <v>89</v>
      </c>
      <c r="B101" s="783" t="s">
        <v>444</v>
      </c>
      <c r="C101" s="925">
        <f t="shared" si="57"/>
        <v>4.768E-2</v>
      </c>
      <c r="D101" s="926">
        <f t="shared" si="57"/>
        <v>4.768E-2</v>
      </c>
      <c r="E101" s="927"/>
      <c r="F101" s="928"/>
      <c r="G101" s="929"/>
      <c r="H101" s="932"/>
      <c r="I101" s="927"/>
      <c r="J101" s="931"/>
      <c r="K101" s="851">
        <f t="shared" si="60"/>
        <v>4.768E-2</v>
      </c>
      <c r="L101" s="852">
        <v>4.768E-2</v>
      </c>
      <c r="M101" s="218"/>
      <c r="N101" s="454"/>
      <c r="O101" s="347"/>
      <c r="P101" s="348"/>
      <c r="Q101" s="348"/>
      <c r="R101" s="349"/>
      <c r="S101" s="347"/>
      <c r="T101" s="348"/>
      <c r="U101" s="348"/>
      <c r="V101" s="349"/>
    </row>
    <row r="102" spans="1:23" s="6" customFormat="1" ht="26.25" customHeight="1" x14ac:dyDescent="0.2">
      <c r="A102" s="342">
        <v>90</v>
      </c>
      <c r="B102" s="783" t="s">
        <v>440</v>
      </c>
      <c r="C102" s="925">
        <f t="shared" si="57"/>
        <v>20.327970000000001</v>
      </c>
      <c r="D102" s="926">
        <f t="shared" si="57"/>
        <v>20.327970000000001</v>
      </c>
      <c r="E102" s="927"/>
      <c r="F102" s="928"/>
      <c r="G102" s="929"/>
      <c r="H102" s="932"/>
      <c r="I102" s="927"/>
      <c r="J102" s="931"/>
      <c r="K102" s="851">
        <f t="shared" si="60"/>
        <v>20.327970000000001</v>
      </c>
      <c r="L102" s="852">
        <v>20.327970000000001</v>
      </c>
      <c r="M102" s="218"/>
      <c r="N102" s="454"/>
      <c r="O102" s="347"/>
      <c r="P102" s="348"/>
      <c r="Q102" s="348"/>
      <c r="R102" s="349"/>
      <c r="S102" s="347"/>
      <c r="T102" s="348"/>
      <c r="U102" s="348"/>
      <c r="V102" s="349"/>
    </row>
    <row r="103" spans="1:23" s="6" customFormat="1" ht="36.75" customHeight="1" x14ac:dyDescent="0.2">
      <c r="A103" s="342">
        <v>91</v>
      </c>
      <c r="B103" s="783" t="s">
        <v>439</v>
      </c>
      <c r="C103" s="925">
        <f t="shared" si="57"/>
        <v>24.37501</v>
      </c>
      <c r="D103" s="926">
        <f t="shared" si="57"/>
        <v>24.37501</v>
      </c>
      <c r="E103" s="927"/>
      <c r="F103" s="928"/>
      <c r="G103" s="929"/>
      <c r="H103" s="932"/>
      <c r="I103" s="927"/>
      <c r="J103" s="931"/>
      <c r="K103" s="851">
        <f t="shared" si="60"/>
        <v>24.37501</v>
      </c>
      <c r="L103" s="852">
        <v>24.37501</v>
      </c>
      <c r="M103" s="218"/>
      <c r="N103" s="454"/>
      <c r="O103" s="347"/>
      <c r="P103" s="348"/>
      <c r="Q103" s="348"/>
      <c r="R103" s="349"/>
      <c r="S103" s="347"/>
      <c r="T103" s="348"/>
      <c r="U103" s="348"/>
      <c r="V103" s="349"/>
    </row>
    <row r="104" spans="1:23" s="6" customFormat="1" ht="39" customHeight="1" x14ac:dyDescent="0.2">
      <c r="A104" s="342">
        <v>92</v>
      </c>
      <c r="B104" s="782" t="s">
        <v>437</v>
      </c>
      <c r="C104" s="925">
        <f t="shared" si="57"/>
        <v>2.246</v>
      </c>
      <c r="D104" s="926">
        <v>2.246</v>
      </c>
      <c r="E104" s="927"/>
      <c r="F104" s="928"/>
      <c r="G104" s="933"/>
      <c r="H104" s="927"/>
      <c r="I104" s="927"/>
      <c r="J104" s="931"/>
      <c r="K104" s="851">
        <f t="shared" si="60"/>
        <v>2.246</v>
      </c>
      <c r="L104" s="934">
        <v>2.246</v>
      </c>
      <c r="M104" s="218"/>
      <c r="N104" s="454"/>
      <c r="O104" s="347"/>
      <c r="P104" s="348"/>
      <c r="Q104" s="348"/>
      <c r="R104" s="349"/>
      <c r="S104" s="347"/>
      <c r="T104" s="348"/>
      <c r="U104" s="348"/>
      <c r="V104" s="349"/>
    </row>
    <row r="105" spans="1:23" s="6" customFormat="1" ht="12.75" customHeight="1" x14ac:dyDescent="0.2">
      <c r="A105" s="342">
        <v>93</v>
      </c>
      <c r="B105" s="425" t="s">
        <v>446</v>
      </c>
      <c r="C105" s="377">
        <f t="shared" si="57"/>
        <v>-25</v>
      </c>
      <c r="D105" s="377">
        <f t="shared" si="57"/>
        <v>-25</v>
      </c>
      <c r="E105" s="225"/>
      <c r="F105" s="232"/>
      <c r="G105" s="224">
        <f>G106+G107</f>
        <v>-25</v>
      </c>
      <c r="H105" s="224">
        <f>H106+H107</f>
        <v>-25</v>
      </c>
      <c r="I105" s="225"/>
      <c r="J105" s="300"/>
      <c r="K105" s="888">
        <f>K106</f>
        <v>0</v>
      </c>
      <c r="L105" s="740">
        <f>L106</f>
        <v>0</v>
      </c>
      <c r="M105" s="218"/>
      <c r="N105" s="454"/>
      <c r="O105" s="347"/>
      <c r="P105" s="348"/>
      <c r="Q105" s="348"/>
      <c r="R105" s="349"/>
      <c r="S105" s="347"/>
      <c r="T105" s="348"/>
      <c r="U105" s="348"/>
      <c r="V105" s="349"/>
    </row>
    <row r="106" spans="1:23" s="6" customFormat="1" ht="12.75" customHeight="1" x14ac:dyDescent="0.2">
      <c r="A106" s="342">
        <v>94</v>
      </c>
      <c r="B106" s="695" t="s">
        <v>448</v>
      </c>
      <c r="C106" s="344">
        <f t="shared" ref="C106:D106" si="61">G106+K106+O106+S106</f>
        <v>-10</v>
      </c>
      <c r="D106" s="789">
        <f t="shared" si="61"/>
        <v>-10</v>
      </c>
      <c r="E106" s="218"/>
      <c r="F106" s="229"/>
      <c r="G106" s="215">
        <v>-10</v>
      </c>
      <c r="H106" s="218">
        <v>-10</v>
      </c>
      <c r="I106" s="218"/>
      <c r="J106" s="219"/>
      <c r="K106" s="803"/>
      <c r="L106" s="839"/>
      <c r="M106" s="218"/>
      <c r="N106" s="454"/>
      <c r="O106" s="347"/>
      <c r="P106" s="348"/>
      <c r="Q106" s="348"/>
      <c r="R106" s="349"/>
      <c r="S106" s="347"/>
      <c r="T106" s="348"/>
      <c r="U106" s="348"/>
      <c r="V106" s="349"/>
    </row>
    <row r="107" spans="1:23" s="6" customFormat="1" ht="12.75" customHeight="1" x14ac:dyDescent="0.2">
      <c r="A107" s="342">
        <v>95</v>
      </c>
      <c r="B107" s="343" t="s">
        <v>474</v>
      </c>
      <c r="C107" s="344"/>
      <c r="D107" s="789"/>
      <c r="E107" s="218"/>
      <c r="F107" s="229"/>
      <c r="G107" s="215">
        <v>-15</v>
      </c>
      <c r="H107" s="218">
        <v>-15</v>
      </c>
      <c r="I107" s="218"/>
      <c r="J107" s="219"/>
      <c r="K107" s="803"/>
      <c r="L107" s="839"/>
      <c r="M107" s="218"/>
      <c r="N107" s="454"/>
      <c r="O107" s="347"/>
      <c r="P107" s="348"/>
      <c r="Q107" s="348"/>
      <c r="R107" s="349"/>
      <c r="S107" s="347"/>
      <c r="T107" s="348"/>
      <c r="U107" s="348"/>
      <c r="V107" s="349"/>
    </row>
    <row r="108" spans="1:23" s="6" customFormat="1" ht="13.5" customHeight="1" x14ac:dyDescent="0.2">
      <c r="A108" s="342">
        <v>96</v>
      </c>
      <c r="B108" s="384" t="s">
        <v>390</v>
      </c>
      <c r="C108" s="377">
        <f t="shared" si="57"/>
        <v>-9.1567899999999991</v>
      </c>
      <c r="D108" s="452">
        <f>H108+L108+P108+T108</f>
        <v>-9.0888899999999992</v>
      </c>
      <c r="E108" s="452">
        <f t="shared" si="57"/>
        <v>0.50517999999999996</v>
      </c>
      <c r="F108" s="885">
        <f t="shared" si="57"/>
        <v>-6.7900000000000002E-2</v>
      </c>
      <c r="G108" s="377">
        <f t="shared" ref="G108:G114" si="62">H108+J108</f>
        <v>0.21898000000000001</v>
      </c>
      <c r="H108" s="435">
        <f>0.0679+0.21898</f>
        <v>0.28688000000000002</v>
      </c>
      <c r="I108" s="435">
        <f>0.2929+0.21228</f>
        <v>0.50517999999999996</v>
      </c>
      <c r="J108" s="715">
        <v>-6.7900000000000002E-2</v>
      </c>
      <c r="K108" s="716"/>
      <c r="L108" s="222"/>
      <c r="M108" s="218"/>
      <c r="N108" s="219"/>
      <c r="O108" s="347"/>
      <c r="P108" s="348"/>
      <c r="Q108" s="348"/>
      <c r="R108" s="349"/>
      <c r="S108" s="732">
        <v>-9.3757699999999993</v>
      </c>
      <c r="T108" s="733">
        <v>-9.3757699999999993</v>
      </c>
      <c r="U108" s="197"/>
      <c r="V108" s="349"/>
    </row>
    <row r="109" spans="1:23" s="6" customFormat="1" ht="13.5" customHeight="1" x14ac:dyDescent="0.2">
      <c r="A109" s="342">
        <v>97</v>
      </c>
      <c r="B109" s="1041" t="s">
        <v>28</v>
      </c>
      <c r="C109" s="377">
        <f t="shared" si="57"/>
        <v>-0.16</v>
      </c>
      <c r="D109" s="452">
        <f>H109+L109+P109+T109</f>
        <v>-0.16</v>
      </c>
      <c r="E109" s="452">
        <f t="shared" si="57"/>
        <v>-0.20369999999999999</v>
      </c>
      <c r="F109" s="885"/>
      <c r="G109" s="1039"/>
      <c r="H109" s="456"/>
      <c r="I109" s="456"/>
      <c r="J109" s="1040"/>
      <c r="K109" s="716">
        <v>-0.16</v>
      </c>
      <c r="L109" s="678">
        <v>-0.16</v>
      </c>
      <c r="M109" s="456">
        <v>-0.20369999999999999</v>
      </c>
      <c r="N109" s="750"/>
      <c r="O109" s="347"/>
      <c r="P109" s="348"/>
      <c r="Q109" s="348"/>
      <c r="R109" s="349"/>
      <c r="S109" s="355"/>
      <c r="T109" s="348"/>
      <c r="U109" s="197"/>
      <c r="V109" s="349"/>
    </row>
    <row r="110" spans="1:23" s="6" customFormat="1" ht="13.5" customHeight="1" thickBot="1" x14ac:dyDescent="0.25">
      <c r="A110" s="342">
        <v>98</v>
      </c>
      <c r="B110" s="336" t="s">
        <v>367</v>
      </c>
      <c r="C110" s="224">
        <f t="shared" si="57"/>
        <v>-0.23074000000000003</v>
      </c>
      <c r="D110" s="358">
        <f t="shared" si="57"/>
        <v>-0.23074000000000003</v>
      </c>
      <c r="E110" s="452">
        <f t="shared" si="57"/>
        <v>-0.23574000000000001</v>
      </c>
      <c r="F110" s="229"/>
      <c r="G110" s="768">
        <v>-0.43574000000000002</v>
      </c>
      <c r="H110" s="768">
        <v>-0.43574000000000002</v>
      </c>
      <c r="I110" s="768">
        <v>-0.43574000000000002</v>
      </c>
      <c r="J110" s="400"/>
      <c r="K110" s="884">
        <v>0.20499999999999999</v>
      </c>
      <c r="L110" s="720">
        <v>0.20499999999999999</v>
      </c>
      <c r="M110" s="800">
        <v>0.2</v>
      </c>
      <c r="N110" s="400"/>
      <c r="O110" s="347"/>
      <c r="P110" s="348"/>
      <c r="Q110" s="348"/>
      <c r="R110" s="349"/>
      <c r="S110" s="228"/>
      <c r="T110" s="197"/>
      <c r="U110" s="348"/>
      <c r="V110" s="349"/>
      <c r="W110" s="235"/>
    </row>
    <row r="111" spans="1:23" ht="33.75" customHeight="1" thickBot="1" x14ac:dyDescent="0.3">
      <c r="A111" s="269">
        <v>99</v>
      </c>
      <c r="B111" s="267" t="s">
        <v>226</v>
      </c>
      <c r="C111" s="1061">
        <f t="shared" si="57"/>
        <v>-6.2210100000000352</v>
      </c>
      <c r="D111" s="366">
        <f t="shared" si="57"/>
        <v>14.198000000000006</v>
      </c>
      <c r="E111" s="366">
        <f t="shared" ref="E111" si="63">I111+M111+Q111+U111</f>
        <v>0.90500000000000003</v>
      </c>
      <c r="F111" s="1060">
        <f>J111+N111+R111+V111</f>
        <v>-20.419010000000014</v>
      </c>
      <c r="G111" s="365">
        <f t="shared" si="62"/>
        <v>301.42499999999995</v>
      </c>
      <c r="H111" s="628">
        <f>H112+SUM(H120:H123)</f>
        <v>14.198000000000006</v>
      </c>
      <c r="I111" s="628">
        <f>I112+SUM(I120:I123)</f>
        <v>0.90500000000000003</v>
      </c>
      <c r="J111" s="628">
        <f>J112+SUM(J120:J123)</f>
        <v>287.22699999999998</v>
      </c>
      <c r="K111" s="610">
        <f>K112</f>
        <v>-307.64600999999999</v>
      </c>
      <c r="L111" s="628"/>
      <c r="M111" s="630"/>
      <c r="N111" s="1057">
        <f>N112</f>
        <v>-307.64600999999999</v>
      </c>
      <c r="O111" s="610"/>
      <c r="P111" s="609"/>
      <c r="Q111" s="609"/>
      <c r="R111" s="635"/>
      <c r="S111" s="610"/>
      <c r="T111" s="1052"/>
      <c r="U111" s="609"/>
      <c r="V111" s="611"/>
    </row>
    <row r="112" spans="1:23" x14ac:dyDescent="0.2">
      <c r="A112" s="270">
        <v>100</v>
      </c>
      <c r="B112" s="547" t="s">
        <v>184</v>
      </c>
      <c r="C112" s="264">
        <f t="shared" ref="C112:D132" si="64">G112+K112+O112+S112</f>
        <v>-11.156009999999981</v>
      </c>
      <c r="D112" s="265">
        <f t="shared" si="64"/>
        <v>9.2630000000000052</v>
      </c>
      <c r="E112" s="265"/>
      <c r="F112" s="396">
        <f>J112+N112+R112+V112</f>
        <v>-20.419010000000014</v>
      </c>
      <c r="G112" s="337">
        <f t="shared" si="62"/>
        <v>296.49</v>
      </c>
      <c r="H112" s="225">
        <f>SUM(H113:H119)</f>
        <v>9.2630000000000052</v>
      </c>
      <c r="I112" s="225"/>
      <c r="J112" s="232">
        <f>SUM(J113:J119)</f>
        <v>287.22699999999998</v>
      </c>
      <c r="K112" s="642">
        <f t="shared" ref="K112:N112" si="65">SUM(K113:K119)</f>
        <v>-307.64600999999999</v>
      </c>
      <c r="L112" s="799"/>
      <c r="M112" s="799"/>
      <c r="N112" s="1056">
        <f t="shared" si="65"/>
        <v>-307.64600999999999</v>
      </c>
      <c r="O112" s="616"/>
      <c r="P112" s="583"/>
      <c r="Q112" s="583"/>
      <c r="R112" s="616"/>
      <c r="S112" s="643"/>
      <c r="T112" s="644"/>
      <c r="U112" s="644"/>
      <c r="V112" s="614"/>
    </row>
    <row r="113" spans="1:22" s="6" customFormat="1" x14ac:dyDescent="0.2">
      <c r="A113" s="342">
        <v>101</v>
      </c>
      <c r="B113" s="343" t="s">
        <v>407</v>
      </c>
      <c r="C113" s="215">
        <f t="shared" si="64"/>
        <v>-90</v>
      </c>
      <c r="D113" s="262">
        <f t="shared" si="64"/>
        <v>-115</v>
      </c>
      <c r="E113" s="345"/>
      <c r="F113" s="219">
        <f>J113+N113+R113+V113</f>
        <v>25</v>
      </c>
      <c r="G113" s="492">
        <f t="shared" si="62"/>
        <v>-90</v>
      </c>
      <c r="H113" s="218">
        <v>-115</v>
      </c>
      <c r="I113" s="218"/>
      <c r="J113" s="229">
        <v>25</v>
      </c>
      <c r="K113" s="344"/>
      <c r="L113" s="345"/>
      <c r="M113" s="345"/>
      <c r="N113" s="346"/>
      <c r="O113" s="328"/>
      <c r="P113" s="348"/>
      <c r="Q113" s="348"/>
      <c r="R113" s="364"/>
      <c r="S113" s="347"/>
      <c r="T113" s="348"/>
      <c r="U113" s="348"/>
      <c r="V113" s="349"/>
    </row>
    <row r="114" spans="1:22" s="6" customFormat="1" x14ac:dyDescent="0.2">
      <c r="A114" s="342">
        <v>102</v>
      </c>
      <c r="B114" s="343" t="s">
        <v>425</v>
      </c>
      <c r="C114" s="451">
        <f t="shared" si="64"/>
        <v>60</v>
      </c>
      <c r="D114" s="218">
        <f t="shared" si="64"/>
        <v>60</v>
      </c>
      <c r="E114" s="345"/>
      <c r="F114" s="346"/>
      <c r="G114" s="492">
        <f t="shared" si="62"/>
        <v>60</v>
      </c>
      <c r="H114" s="218">
        <v>60</v>
      </c>
      <c r="I114" s="218"/>
      <c r="J114" s="229"/>
      <c r="K114" s="344"/>
      <c r="L114" s="345"/>
      <c r="M114" s="345"/>
      <c r="N114" s="346"/>
      <c r="O114" s="328"/>
      <c r="P114" s="348"/>
      <c r="Q114" s="348"/>
      <c r="R114" s="364"/>
      <c r="S114" s="347"/>
      <c r="T114" s="348"/>
      <c r="U114" s="348"/>
      <c r="V114" s="349"/>
    </row>
    <row r="115" spans="1:22" s="6" customFormat="1" x14ac:dyDescent="0.2">
      <c r="A115" s="342">
        <v>103</v>
      </c>
      <c r="B115" s="343" t="s">
        <v>424</v>
      </c>
      <c r="C115" s="215">
        <f t="shared" si="64"/>
        <v>11.49</v>
      </c>
      <c r="D115" s="262">
        <f t="shared" si="64"/>
        <v>2.2629999999999999</v>
      </c>
      <c r="E115" s="218"/>
      <c r="F115" s="219">
        <f>J115+N115+R115+V115</f>
        <v>9.2270000000000003</v>
      </c>
      <c r="G115" s="257">
        <f t="shared" ref="G115:G122" si="66">H115+J115</f>
        <v>11.49</v>
      </c>
      <c r="H115" s="218">
        <f>11.49-9.227</f>
        <v>2.2629999999999999</v>
      </c>
      <c r="I115" s="218"/>
      <c r="J115" s="229">
        <f>9.227</f>
        <v>9.2270000000000003</v>
      </c>
      <c r="K115" s="801"/>
      <c r="L115" s="841"/>
      <c r="M115" s="841"/>
      <c r="N115" s="842"/>
      <c r="O115" s="328"/>
      <c r="P115" s="348"/>
      <c r="Q115" s="348"/>
      <c r="R115" s="364"/>
      <c r="S115" s="347"/>
      <c r="T115" s="348"/>
      <c r="U115" s="348"/>
      <c r="V115" s="349"/>
    </row>
    <row r="116" spans="1:22" s="6" customFormat="1" ht="13.5" customHeight="1" x14ac:dyDescent="0.2">
      <c r="A116" s="342">
        <v>104</v>
      </c>
      <c r="B116" s="343" t="s">
        <v>449</v>
      </c>
      <c r="C116" s="215">
        <f t="shared" si="64"/>
        <v>-137</v>
      </c>
      <c r="D116" s="262">
        <f t="shared" si="64"/>
        <v>0</v>
      </c>
      <c r="E116" s="218"/>
      <c r="F116" s="219">
        <f>J116+N116+R116+V116</f>
        <v>-137</v>
      </c>
      <c r="G116" s="257"/>
      <c r="H116" s="218"/>
      <c r="I116" s="218"/>
      <c r="J116" s="229"/>
      <c r="K116" s="843">
        <f t="shared" ref="K116" si="67">L116+N116</f>
        <v>-137</v>
      </c>
      <c r="L116" s="841"/>
      <c r="M116" s="841"/>
      <c r="N116" s="844">
        <v>-137</v>
      </c>
      <c r="O116" s="549"/>
      <c r="P116" s="323"/>
      <c r="Q116" s="323"/>
      <c r="R116" s="550"/>
      <c r="S116" s="458"/>
      <c r="T116" s="323"/>
      <c r="U116" s="323"/>
      <c r="V116" s="387"/>
    </row>
    <row r="117" spans="1:22" s="6" customFormat="1" ht="13.5" customHeight="1" x14ac:dyDescent="0.2">
      <c r="A117" s="342">
        <v>105</v>
      </c>
      <c r="B117" s="343" t="s">
        <v>712</v>
      </c>
      <c r="C117" s="215"/>
      <c r="D117" s="262">
        <f t="shared" si="64"/>
        <v>-20</v>
      </c>
      <c r="E117" s="218"/>
      <c r="F117" s="219">
        <f>J117+N117+R117+V117</f>
        <v>20</v>
      </c>
      <c r="G117" s="257"/>
      <c r="H117" s="218">
        <v>-20</v>
      </c>
      <c r="I117" s="218"/>
      <c r="J117" s="229">
        <v>20</v>
      </c>
      <c r="K117" s="1081"/>
      <c r="L117" s="345"/>
      <c r="M117" s="345"/>
      <c r="N117" s="353"/>
      <c r="O117" s="549"/>
      <c r="P117" s="323"/>
      <c r="Q117" s="323"/>
      <c r="R117" s="550"/>
      <c r="S117" s="458"/>
      <c r="T117" s="323"/>
      <c r="U117" s="323"/>
      <c r="V117" s="387"/>
    </row>
    <row r="118" spans="1:22" s="6" customFormat="1" ht="29.25" customHeight="1" x14ac:dyDescent="0.2">
      <c r="A118" s="342">
        <v>106</v>
      </c>
      <c r="B118" s="343" t="s">
        <v>714</v>
      </c>
      <c r="C118" s="215">
        <f t="shared" si="64"/>
        <v>-170.64600999999999</v>
      </c>
      <c r="D118" s="262"/>
      <c r="E118" s="218"/>
      <c r="F118" s="219">
        <f>J118+N118+R118+V118</f>
        <v>-170.64600999999999</v>
      </c>
      <c r="G118" s="257"/>
      <c r="H118" s="218"/>
      <c r="I118" s="218"/>
      <c r="J118" s="229"/>
      <c r="K118" s="788">
        <v>-170.64600999999999</v>
      </c>
      <c r="L118" s="345"/>
      <c r="M118" s="345"/>
      <c r="N118" s="346">
        <v>-170.64600999999999</v>
      </c>
      <c r="O118" s="549"/>
      <c r="P118" s="323"/>
      <c r="Q118" s="323"/>
      <c r="R118" s="550"/>
      <c r="S118" s="458"/>
      <c r="T118" s="323"/>
      <c r="U118" s="323"/>
      <c r="V118" s="387"/>
    </row>
    <row r="119" spans="1:22" s="6" customFormat="1" ht="25.5" x14ac:dyDescent="0.2">
      <c r="A119" s="342">
        <v>107</v>
      </c>
      <c r="B119" s="343" t="s">
        <v>408</v>
      </c>
      <c r="C119" s="215">
        <f t="shared" si="64"/>
        <v>315</v>
      </c>
      <c r="D119" s="567">
        <f t="shared" si="64"/>
        <v>82</v>
      </c>
      <c r="E119" s="218"/>
      <c r="F119" s="219">
        <f>J119+N119+R119+V119</f>
        <v>233</v>
      </c>
      <c r="G119" s="257">
        <f t="shared" si="66"/>
        <v>315</v>
      </c>
      <c r="H119" s="218">
        <v>82</v>
      </c>
      <c r="I119" s="218"/>
      <c r="J119" s="229">
        <v>233</v>
      </c>
      <c r="K119" s="351"/>
      <c r="L119" s="352"/>
      <c r="M119" s="218"/>
      <c r="N119" s="353"/>
      <c r="O119" s="549"/>
      <c r="P119" s="323"/>
      <c r="Q119" s="323"/>
      <c r="R119" s="550"/>
      <c r="S119" s="458"/>
      <c r="T119" s="323"/>
      <c r="U119" s="323"/>
      <c r="V119" s="387"/>
    </row>
    <row r="120" spans="1:22" s="6" customFormat="1" x14ac:dyDescent="0.2">
      <c r="A120" s="354">
        <v>108</v>
      </c>
      <c r="B120" s="357" t="s">
        <v>11</v>
      </c>
      <c r="C120" s="688"/>
      <c r="D120" s="225"/>
      <c r="E120" s="228">
        <f t="shared" ref="E120" si="68">I120+M120+Q120+U120</f>
        <v>-7.4999999999999997E-2</v>
      </c>
      <c r="F120" s="300"/>
      <c r="G120" s="228"/>
      <c r="H120" s="266"/>
      <c r="I120" s="266">
        <v>-7.4999999999999997E-2</v>
      </c>
      <c r="J120" s="229"/>
      <c r="K120" s="392"/>
      <c r="L120" s="393"/>
      <c r="M120" s="394"/>
      <c r="N120" s="395"/>
      <c r="O120" s="398"/>
      <c r="P120" s="388"/>
      <c r="Q120" s="388"/>
      <c r="R120" s="399"/>
      <c r="S120" s="526"/>
      <c r="T120" s="253"/>
      <c r="U120" s="253"/>
      <c r="V120" s="563"/>
    </row>
    <row r="121" spans="1:22" s="6" customFormat="1" x14ac:dyDescent="0.2">
      <c r="A121" s="354">
        <v>109</v>
      </c>
      <c r="B121" s="493" t="s">
        <v>13</v>
      </c>
      <c r="C121" s="688">
        <f t="shared" si="64"/>
        <v>0.91500000000000004</v>
      </c>
      <c r="D121" s="225">
        <f t="shared" ref="D121:E123" si="69">H121+L121+P121+T121</f>
        <v>0.91500000000000004</v>
      </c>
      <c r="E121" s="378"/>
      <c r="F121" s="300"/>
      <c r="G121" s="228">
        <f t="shared" si="66"/>
        <v>0.91500000000000004</v>
      </c>
      <c r="H121" s="266">
        <v>0.91500000000000004</v>
      </c>
      <c r="I121" s="266"/>
      <c r="J121" s="232"/>
      <c r="K121" s="392"/>
      <c r="L121" s="393"/>
      <c r="M121" s="394"/>
      <c r="N121" s="395"/>
      <c r="O121" s="398"/>
      <c r="P121" s="388"/>
      <c r="Q121" s="388"/>
      <c r="R121" s="399"/>
      <c r="S121" s="224"/>
      <c r="T121" s="253"/>
      <c r="U121" s="388"/>
      <c r="V121" s="389"/>
    </row>
    <row r="122" spans="1:22" s="6" customFormat="1" x14ac:dyDescent="0.2">
      <c r="A122" s="354">
        <v>110</v>
      </c>
      <c r="B122" s="493" t="s">
        <v>15</v>
      </c>
      <c r="C122" s="224">
        <f t="shared" si="64"/>
        <v>1.58</v>
      </c>
      <c r="D122" s="228">
        <f t="shared" si="69"/>
        <v>1.58</v>
      </c>
      <c r="E122" s="457"/>
      <c r="F122" s="300"/>
      <c r="G122" s="228">
        <f t="shared" si="66"/>
        <v>1.58</v>
      </c>
      <c r="H122" s="266">
        <v>1.58</v>
      </c>
      <c r="I122" s="456"/>
      <c r="J122" s="229"/>
      <c r="K122" s="392"/>
      <c r="L122" s="393"/>
      <c r="M122" s="394"/>
      <c r="N122" s="395"/>
      <c r="O122" s="398"/>
      <c r="P122" s="388"/>
      <c r="Q122" s="388"/>
      <c r="R122" s="399"/>
      <c r="S122" s="224"/>
      <c r="T122" s="253"/>
      <c r="U122" s="388"/>
      <c r="V122" s="389"/>
    </row>
    <row r="123" spans="1:22" s="6" customFormat="1" ht="13.5" thickBot="1" x14ac:dyDescent="0.25">
      <c r="A123" s="354">
        <v>111</v>
      </c>
      <c r="B123" s="493" t="s">
        <v>16</v>
      </c>
      <c r="C123" s="224">
        <f t="shared" si="64"/>
        <v>2.44</v>
      </c>
      <c r="D123" s="228">
        <f t="shared" si="69"/>
        <v>2.44</v>
      </c>
      <c r="E123" s="228">
        <f t="shared" si="69"/>
        <v>0.98</v>
      </c>
      <c r="F123" s="437"/>
      <c r="G123" s="228">
        <f>H123+J123</f>
        <v>2.44</v>
      </c>
      <c r="H123" s="266">
        <v>2.44</v>
      </c>
      <c r="I123" s="266">
        <v>0.98</v>
      </c>
      <c r="J123" s="232"/>
      <c r="K123" s="889"/>
      <c r="L123" s="890"/>
      <c r="M123" s="891"/>
      <c r="N123" s="892"/>
      <c r="O123" s="398"/>
      <c r="P123" s="388"/>
      <c r="Q123" s="388"/>
      <c r="R123" s="399"/>
      <c r="S123" s="224"/>
      <c r="T123" s="253"/>
      <c r="U123" s="388"/>
      <c r="V123" s="389"/>
    </row>
    <row r="124" spans="1:22" s="6" customFormat="1" ht="26.25" thickBot="1" x14ac:dyDescent="0.25">
      <c r="A124" s="551">
        <v>112</v>
      </c>
      <c r="B124" s="553" t="s">
        <v>168</v>
      </c>
      <c r="C124" s="832">
        <f t="shared" si="64"/>
        <v>222.27800000000002</v>
      </c>
      <c r="D124" s="462">
        <f t="shared" si="64"/>
        <v>132.00488000000001</v>
      </c>
      <c r="E124" s="227"/>
      <c r="F124" s="742">
        <f t="shared" ref="F124" si="70">J124+N124+R124+V124</f>
        <v>90.273120000000006</v>
      </c>
      <c r="G124" s="365">
        <f>G129+G125+G127</f>
        <v>132</v>
      </c>
      <c r="H124" s="431">
        <f>H129+H125+H127</f>
        <v>132</v>
      </c>
      <c r="I124" s="227"/>
      <c r="J124" s="894"/>
      <c r="K124" s="774">
        <f>K129</f>
        <v>90.278000000000006</v>
      </c>
      <c r="L124" s="774">
        <f>L129</f>
        <v>4.8799999999999998E-3</v>
      </c>
      <c r="M124" s="462"/>
      <c r="N124" s="790">
        <f t="shared" ref="N124" si="71">N129</f>
        <v>90.273120000000006</v>
      </c>
      <c r="O124" s="554"/>
      <c r="P124" s="501"/>
      <c r="Q124" s="501"/>
      <c r="R124" s="555"/>
      <c r="S124" s="556"/>
      <c r="T124" s="501"/>
      <c r="U124" s="501"/>
      <c r="V124" s="502"/>
    </row>
    <row r="125" spans="1:22" s="6" customFormat="1" ht="25.5" x14ac:dyDescent="0.2">
      <c r="A125" s="897">
        <v>113</v>
      </c>
      <c r="B125" s="900" t="s">
        <v>465</v>
      </c>
      <c r="C125" s="818">
        <f t="shared" si="64"/>
        <v>5</v>
      </c>
      <c r="D125" s="809">
        <f t="shared" si="64"/>
        <v>5</v>
      </c>
      <c r="E125" s="559"/>
      <c r="F125" s="396"/>
      <c r="G125" s="558">
        <f>G126</f>
        <v>5</v>
      </c>
      <c r="H125" s="559">
        <f>H126</f>
        <v>5</v>
      </c>
      <c r="I125" s="559"/>
      <c r="J125" s="909"/>
      <c r="K125" s="910"/>
      <c r="L125" s="911"/>
      <c r="M125" s="912"/>
      <c r="N125" s="913"/>
      <c r="O125" s="560"/>
      <c r="P125" s="810"/>
      <c r="Q125" s="810"/>
      <c r="R125" s="812"/>
      <c r="S125" s="811"/>
      <c r="T125" s="810"/>
      <c r="U125" s="810"/>
      <c r="V125" s="812"/>
    </row>
    <row r="126" spans="1:22" s="6" customFormat="1" x14ac:dyDescent="0.2">
      <c r="A126" s="898">
        <v>114</v>
      </c>
      <c r="B126" s="920" t="s">
        <v>471</v>
      </c>
      <c r="C126" s="674">
        <f t="shared" si="64"/>
        <v>5</v>
      </c>
      <c r="D126" s="567">
        <f t="shared" si="64"/>
        <v>5</v>
      </c>
      <c r="E126" s="225"/>
      <c r="F126" s="300"/>
      <c r="G126" s="674">
        <f t="shared" ref="G126" si="72">H126+J126</f>
        <v>5</v>
      </c>
      <c r="H126" s="567">
        <v>5</v>
      </c>
      <c r="I126" s="225"/>
      <c r="J126" s="229"/>
      <c r="K126" s="351"/>
      <c r="L126" s="352"/>
      <c r="M126" s="218"/>
      <c r="N126" s="353"/>
      <c r="O126" s="526"/>
      <c r="P126" s="388"/>
      <c r="Q126" s="388"/>
      <c r="R126" s="389"/>
      <c r="S126" s="526"/>
      <c r="T126" s="388"/>
      <c r="U126" s="388"/>
      <c r="V126" s="389"/>
    </row>
    <row r="127" spans="1:22" s="6" customFormat="1" x14ac:dyDescent="0.2">
      <c r="A127" s="898">
        <v>115</v>
      </c>
      <c r="B127" s="512" t="s">
        <v>95</v>
      </c>
      <c r="C127" s="688">
        <f t="shared" si="64"/>
        <v>127</v>
      </c>
      <c r="D127" s="225">
        <f t="shared" si="64"/>
        <v>127</v>
      </c>
      <c r="E127" s="225"/>
      <c r="F127" s="300"/>
      <c r="G127" s="688">
        <f>G128</f>
        <v>127</v>
      </c>
      <c r="H127" s="225">
        <f>H128</f>
        <v>127</v>
      </c>
      <c r="I127" s="225"/>
      <c r="J127" s="229"/>
      <c r="K127" s="351"/>
      <c r="L127" s="352"/>
      <c r="M127" s="218"/>
      <c r="N127" s="353"/>
      <c r="O127" s="526"/>
      <c r="P127" s="819"/>
      <c r="Q127" s="819"/>
      <c r="R127" s="820"/>
      <c r="S127" s="526"/>
      <c r="T127" s="388"/>
      <c r="U127" s="388"/>
      <c r="V127" s="389"/>
    </row>
    <row r="128" spans="1:22" s="6" customFormat="1" x14ac:dyDescent="0.2">
      <c r="A128" s="898">
        <v>116</v>
      </c>
      <c r="B128" s="921" t="s">
        <v>467</v>
      </c>
      <c r="C128" s="674">
        <f t="shared" ref="C128:D131" si="73">G128+K128+O128+S128</f>
        <v>127</v>
      </c>
      <c r="D128" s="567">
        <f t="shared" si="73"/>
        <v>127</v>
      </c>
      <c r="E128" s="567"/>
      <c r="F128" s="346"/>
      <c r="G128" s="808">
        <v>127</v>
      </c>
      <c r="H128" s="223">
        <v>127</v>
      </c>
      <c r="I128" s="225"/>
      <c r="J128" s="229"/>
      <c r="K128" s="351"/>
      <c r="L128" s="352"/>
      <c r="M128" s="218"/>
      <c r="N128" s="353"/>
      <c r="O128" s="526"/>
      <c r="P128" s="819"/>
      <c r="Q128" s="819"/>
      <c r="R128" s="820"/>
      <c r="S128" s="526"/>
      <c r="T128" s="388"/>
      <c r="U128" s="388"/>
      <c r="V128" s="389"/>
    </row>
    <row r="129" spans="1:22" s="6" customFormat="1" x14ac:dyDescent="0.2">
      <c r="A129" s="898">
        <v>117</v>
      </c>
      <c r="B129" s="512" t="s">
        <v>386</v>
      </c>
      <c r="C129" s="377">
        <f t="shared" si="64"/>
        <v>90.278000000000006</v>
      </c>
      <c r="D129" s="435">
        <f t="shared" si="73"/>
        <v>4.8799999999999998E-3</v>
      </c>
      <c r="E129" s="435"/>
      <c r="F129" s="435">
        <f t="shared" ref="F129" si="74">J129+N129+R129+V129</f>
        <v>90.273120000000006</v>
      </c>
      <c r="G129" s="224"/>
      <c r="H129" s="225"/>
      <c r="I129" s="225"/>
      <c r="J129" s="229"/>
      <c r="K129" s="377">
        <f>K130+K131</f>
        <v>90.278000000000006</v>
      </c>
      <c r="L129" s="833">
        <f>L130+L131</f>
        <v>4.8799999999999998E-3</v>
      </c>
      <c r="M129" s="834"/>
      <c r="N129" s="914">
        <f t="shared" ref="N129" si="75">N130</f>
        <v>90.273120000000006</v>
      </c>
      <c r="O129" s="526"/>
      <c r="P129" s="819"/>
      <c r="Q129" s="819"/>
      <c r="R129" s="820"/>
      <c r="S129" s="893"/>
      <c r="T129" s="819"/>
      <c r="U129" s="819"/>
      <c r="V129" s="820"/>
    </row>
    <row r="130" spans="1:22" s="6" customFormat="1" ht="13.5" customHeight="1" x14ac:dyDescent="0.2">
      <c r="A130" s="899">
        <v>118</v>
      </c>
      <c r="B130" s="920" t="s">
        <v>472</v>
      </c>
      <c r="C130" s="344">
        <f t="shared" si="64"/>
        <v>90.273120000000006</v>
      </c>
      <c r="D130" s="567">
        <f t="shared" si="73"/>
        <v>0</v>
      </c>
      <c r="E130" s="218"/>
      <c r="F130" s="346">
        <f t="shared" ref="F130" si="76">J130+N130+R130+V130</f>
        <v>90.273120000000006</v>
      </c>
      <c r="G130" s="257"/>
      <c r="H130" s="218"/>
      <c r="I130" s="218"/>
      <c r="J130" s="229"/>
      <c r="K130" s="803">
        <f t="shared" ref="K130" si="77">L130+N130</f>
        <v>90.273120000000006</v>
      </c>
      <c r="L130" s="835"/>
      <c r="M130" s="808"/>
      <c r="N130" s="915">
        <v>90.273120000000006</v>
      </c>
      <c r="O130" s="527"/>
      <c r="P130" s="325"/>
      <c r="Q130" s="325"/>
      <c r="R130" s="446"/>
      <c r="S130" s="527"/>
      <c r="T130" s="325"/>
      <c r="U130" s="325"/>
      <c r="V130" s="446"/>
    </row>
    <row r="131" spans="1:22" s="6" customFormat="1" ht="13.5" customHeight="1" thickBot="1" x14ac:dyDescent="0.25">
      <c r="A131" s="775">
        <v>119</v>
      </c>
      <c r="B131" s="922" t="s">
        <v>475</v>
      </c>
      <c r="C131" s="344">
        <f t="shared" si="64"/>
        <v>4.8799999999999998E-3</v>
      </c>
      <c r="D131" s="567">
        <f t="shared" si="73"/>
        <v>4.8799999999999998E-3</v>
      </c>
      <c r="E131" s="903"/>
      <c r="F131" s="904"/>
      <c r="G131" s="903"/>
      <c r="H131" s="887"/>
      <c r="I131" s="903"/>
      <c r="J131" s="229"/>
      <c r="K131" s="916">
        <v>4.8799999999999998E-3</v>
      </c>
      <c r="L131" s="917">
        <v>4.8799999999999998E-3</v>
      </c>
      <c r="M131" s="918"/>
      <c r="N131" s="919"/>
      <c r="O131" s="528"/>
      <c r="P131" s="391"/>
      <c r="Q131" s="391"/>
      <c r="R131" s="390"/>
      <c r="S131" s="528"/>
      <c r="T131" s="391"/>
      <c r="U131" s="391"/>
      <c r="V131" s="390"/>
    </row>
    <row r="132" spans="1:22" ht="13.5" thickBot="1" x14ac:dyDescent="0.25">
      <c r="A132" s="269">
        <v>120</v>
      </c>
      <c r="B132" s="821" t="s">
        <v>176</v>
      </c>
      <c r="C132" s="735">
        <f t="shared" si="64"/>
        <v>340.24284999999998</v>
      </c>
      <c r="D132" s="461">
        <f t="shared" si="64"/>
        <v>225.67147</v>
      </c>
      <c r="E132" s="461">
        <f>I132+M132+Q132+U132</f>
        <v>-21.216950000000001</v>
      </c>
      <c r="F132" s="736">
        <f>J132+N132+R132+V132</f>
        <v>114.57137999999998</v>
      </c>
      <c r="G132" s="645">
        <f>G13+G30+G65+G76+G111+G124</f>
        <v>444.47794999999996</v>
      </c>
      <c r="H132" s="646">
        <f>H13+H30+H65+H76+H111+H124</f>
        <v>113.15368000000001</v>
      </c>
      <c r="I132" s="646">
        <f>I13+I30+I65+I76+I111+I124</f>
        <v>-9.6874599999999997</v>
      </c>
      <c r="J132" s="905">
        <f>J13+J30+J65+J76+J111</f>
        <v>331.32426999999996</v>
      </c>
      <c r="K132" s="836">
        <f>K13+K30+K65+K76+K111+K124</f>
        <v>-45.859330000000014</v>
      </c>
      <c r="L132" s="836">
        <f>L13+L30+L65+L76+L111+L124</f>
        <v>171.51355999999998</v>
      </c>
      <c r="M132" s="836">
        <f>M76</f>
        <v>-3.6999999999999811E-3</v>
      </c>
      <c r="N132" s="1055">
        <f>N13+N30+N65+N76+N111+N124</f>
        <v>-217.37288999999998</v>
      </c>
      <c r="O132" s="906"/>
      <c r="P132" s="639">
        <f>P30</f>
        <v>-0.62</v>
      </c>
      <c r="Q132" s="907">
        <f>Q30</f>
        <v>-11.525790000000001</v>
      </c>
      <c r="R132" s="908">
        <f>R30</f>
        <v>0.62</v>
      </c>
      <c r="S132" s="906">
        <f>S13+S30+S65+S76+S111</f>
        <v>-58.375770000000003</v>
      </c>
      <c r="T132" s="1054">
        <f>T13+T30+T65+T76+T111</f>
        <v>-58.375770000000003</v>
      </c>
      <c r="U132" s="637"/>
      <c r="V132" s="640"/>
    </row>
    <row r="133" spans="1:22" x14ac:dyDescent="0.2">
      <c r="A133" s="177"/>
      <c r="B133" s="177"/>
      <c r="C133" s="177"/>
      <c r="D133" s="177"/>
      <c r="E133" s="177"/>
      <c r="F133" s="177"/>
      <c r="G133" s="649"/>
      <c r="H133" s="650"/>
      <c r="I133" s="649"/>
      <c r="J133" s="649"/>
      <c r="K133" s="649"/>
      <c r="L133" s="649"/>
      <c r="M133" s="649"/>
      <c r="N133" s="649"/>
      <c r="O133" s="649"/>
      <c r="P133" s="649"/>
      <c r="Q133" s="649"/>
      <c r="R133" s="649"/>
      <c r="S133" s="649"/>
      <c r="T133" s="649"/>
      <c r="U133" s="649"/>
      <c r="V133" s="649"/>
    </row>
    <row r="134" spans="1:22" x14ac:dyDescent="0.2">
      <c r="A134" s="177"/>
      <c r="B134" s="177"/>
      <c r="C134" s="255"/>
      <c r="D134" s="1058"/>
      <c r="E134" s="255"/>
      <c r="F134" s="255"/>
      <c r="G134" s="355"/>
      <c r="H134" s="650"/>
      <c r="I134" s="355"/>
      <c r="J134" s="355"/>
      <c r="K134" s="355"/>
      <c r="L134" s="1059"/>
      <c r="M134" s="355"/>
      <c r="N134" s="355"/>
      <c r="O134" s="355"/>
      <c r="P134" s="355"/>
      <c r="Q134" s="355"/>
      <c r="R134" s="355"/>
      <c r="S134" s="355"/>
      <c r="T134" s="355"/>
      <c r="U134" s="355"/>
      <c r="V134" s="355"/>
    </row>
    <row r="135" spans="1:22" x14ac:dyDescent="0.2">
      <c r="A135" s="177"/>
      <c r="B135" s="177"/>
      <c r="C135" s="177"/>
      <c r="D135" s="177"/>
      <c r="E135" s="177"/>
      <c r="F135" s="177"/>
      <c r="G135" s="649"/>
      <c r="H135" s="649"/>
      <c r="I135" s="649"/>
      <c r="J135" s="649"/>
      <c r="K135" s="649"/>
      <c r="L135" s="649"/>
      <c r="M135" s="649"/>
      <c r="N135" s="649"/>
      <c r="O135" s="649"/>
      <c r="P135" s="649"/>
      <c r="Q135" s="649"/>
      <c r="R135" s="649"/>
      <c r="S135" s="649"/>
      <c r="T135" s="649"/>
      <c r="U135" s="649"/>
      <c r="V135" s="649"/>
    </row>
    <row r="136" spans="1:22" x14ac:dyDescent="0.2">
      <c r="A136" s="177"/>
      <c r="B136" s="191" t="s">
        <v>75</v>
      </c>
      <c r="C136" s="177"/>
      <c r="D136" s="177"/>
      <c r="E136" s="177"/>
      <c r="F136" s="177"/>
      <c r="G136" s="649"/>
      <c r="H136" s="649"/>
      <c r="I136" s="649"/>
      <c r="J136" s="649"/>
      <c r="K136" s="649"/>
      <c r="L136" s="649"/>
      <c r="M136" s="649"/>
      <c r="N136" s="649"/>
      <c r="O136" s="649"/>
      <c r="P136" s="649"/>
      <c r="Q136" s="649"/>
      <c r="R136" s="649"/>
      <c r="S136" s="649"/>
      <c r="T136" s="649"/>
      <c r="U136" s="649"/>
      <c r="V136" s="649"/>
    </row>
    <row r="137" spans="1:22" ht="25.5" x14ac:dyDescent="0.2">
      <c r="A137" s="177"/>
      <c r="B137" s="196" t="s">
        <v>230</v>
      </c>
      <c r="C137" s="177"/>
      <c r="D137" s="177"/>
      <c r="E137" s="177"/>
      <c r="F137" s="177"/>
      <c r="G137" s="649"/>
      <c r="H137" s="649"/>
      <c r="I137" s="649"/>
      <c r="J137" s="649"/>
      <c r="K137" s="649"/>
      <c r="L137" s="649"/>
      <c r="M137" s="649"/>
      <c r="N137" s="649"/>
      <c r="O137" s="649"/>
      <c r="P137" s="649"/>
      <c r="Q137" s="649"/>
      <c r="R137" s="649"/>
      <c r="S137" s="649"/>
      <c r="T137" s="649"/>
      <c r="U137" s="649"/>
      <c r="V137" s="649"/>
    </row>
    <row r="138" spans="1:22" x14ac:dyDescent="0.2">
      <c r="A138" s="177"/>
      <c r="B138" s="191" t="s">
        <v>234</v>
      </c>
      <c r="C138" s="177"/>
      <c r="D138" s="177"/>
      <c r="E138" s="177"/>
      <c r="F138" s="176"/>
      <c r="G138" s="6"/>
      <c r="H138" s="6"/>
      <c r="I138" s="6"/>
      <c r="J138" s="6"/>
      <c r="K138" s="6"/>
      <c r="L138" s="649"/>
      <c r="M138" s="649"/>
      <c r="N138" s="649"/>
      <c r="O138" s="649"/>
      <c r="P138" s="649"/>
      <c r="Q138" s="649"/>
      <c r="R138" s="649"/>
      <c r="S138" s="649"/>
      <c r="T138" s="649"/>
      <c r="U138" s="649"/>
      <c r="V138" s="649"/>
    </row>
    <row r="139" spans="1:22" x14ac:dyDescent="0.2">
      <c r="A139" s="176"/>
      <c r="B139" s="192" t="s">
        <v>76</v>
      </c>
      <c r="C139" s="176"/>
      <c r="D139" s="176"/>
      <c r="E139" s="176"/>
      <c r="F139" s="176"/>
      <c r="G139" s="176"/>
      <c r="H139" s="176"/>
      <c r="I139" s="176"/>
      <c r="J139" s="176"/>
      <c r="K139" s="176"/>
      <c r="L139" s="176"/>
      <c r="M139" s="176"/>
      <c r="N139" s="176"/>
      <c r="O139" s="176"/>
      <c r="P139" s="176"/>
      <c r="Q139" s="176"/>
      <c r="R139" s="176"/>
      <c r="S139" s="176"/>
      <c r="T139" s="176"/>
      <c r="U139" s="176"/>
      <c r="V139" s="176"/>
    </row>
    <row r="140" spans="1:22" x14ac:dyDescent="0.2">
      <c r="A140" s="176"/>
      <c r="B140" s="176"/>
      <c r="C140" s="176"/>
      <c r="D140" s="176"/>
      <c r="E140" s="176"/>
      <c r="L140" s="176"/>
      <c r="M140" s="176"/>
      <c r="N140" s="176"/>
      <c r="O140" s="176"/>
      <c r="P140" s="176"/>
      <c r="Q140" s="176"/>
      <c r="R140" s="176"/>
      <c r="S140" s="176"/>
      <c r="T140" s="176"/>
      <c r="U140" s="176"/>
      <c r="V140" s="176"/>
    </row>
    <row r="141" spans="1:22" x14ac:dyDescent="0.2">
      <c r="G141" s="204"/>
      <c r="K141" s="233"/>
    </row>
    <row r="142" spans="1:22" x14ac:dyDescent="0.2">
      <c r="K142" s="233"/>
    </row>
  </sheetData>
  <mergeCells count="22">
    <mergeCell ref="P10:R10"/>
    <mergeCell ref="T11:U11"/>
    <mergeCell ref="V11:V12"/>
    <mergeCell ref="A10:A12"/>
    <mergeCell ref="B10:B12"/>
    <mergeCell ref="C10:C12"/>
    <mergeCell ref="D10:F10"/>
    <mergeCell ref="G10:G12"/>
    <mergeCell ref="D11:E11"/>
    <mergeCell ref="F11:F12"/>
    <mergeCell ref="S10:S12"/>
    <mergeCell ref="L10:N10"/>
    <mergeCell ref="K10:K12"/>
    <mergeCell ref="T10:V10"/>
    <mergeCell ref="P11:Q11"/>
    <mergeCell ref="R11:R12"/>
    <mergeCell ref="O10:O12"/>
    <mergeCell ref="H11:I11"/>
    <mergeCell ref="J11:J12"/>
    <mergeCell ref="H10:J10"/>
    <mergeCell ref="L11:M11"/>
    <mergeCell ref="N11:N12"/>
  </mergeCells>
  <pageMargins left="0.51181102362204722" right="0" top="0.74803149606299213" bottom="0.15748031496062992" header="0.31496062992125984" footer="0.31496062992125984"/>
  <pageSetup paperSize="9" scale="5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69"/>
  <sheetViews>
    <sheetView topLeftCell="A35" workbookViewId="0">
      <selection sqref="A1:E69"/>
    </sheetView>
  </sheetViews>
  <sheetFormatPr defaultRowHeight="12.75" x14ac:dyDescent="0.2"/>
  <cols>
    <col min="1" max="1" width="4.140625" customWidth="1"/>
    <col min="2" max="2" width="61.7109375" customWidth="1"/>
    <col min="3" max="3" width="37.28515625" customWidth="1"/>
    <col min="4" max="4" width="14.7109375" customWidth="1"/>
    <col min="5" max="5" width="15.5703125" customWidth="1"/>
    <col min="6" max="6" width="12" customWidth="1"/>
  </cols>
  <sheetData>
    <row r="1" spans="1:9" ht="15.75" x14ac:dyDescent="0.25">
      <c r="B1" s="1"/>
      <c r="C1" s="240" t="s">
        <v>343</v>
      </c>
      <c r="D1" s="240"/>
      <c r="E1" s="240"/>
      <c r="F1" s="1"/>
      <c r="G1" s="1"/>
    </row>
    <row r="2" spans="1:9" ht="15.75" x14ac:dyDescent="0.25">
      <c r="B2" s="1"/>
      <c r="C2" s="240" t="s">
        <v>347</v>
      </c>
      <c r="D2" s="240"/>
      <c r="E2" s="240"/>
      <c r="F2" s="658"/>
      <c r="G2" s="658"/>
    </row>
    <row r="3" spans="1:9" ht="15.75" x14ac:dyDescent="0.25">
      <c r="B3" s="1"/>
      <c r="C3" s="569" t="s">
        <v>382</v>
      </c>
      <c r="D3" s="240"/>
      <c r="E3" s="240"/>
      <c r="F3" s="1"/>
      <c r="G3" s="1"/>
    </row>
    <row r="4" spans="1:9" ht="15.75" x14ac:dyDescent="0.25">
      <c r="B4" s="1"/>
      <c r="C4" s="240" t="s">
        <v>345</v>
      </c>
      <c r="D4" s="240"/>
      <c r="E4" s="240"/>
      <c r="F4" s="1"/>
      <c r="G4" s="1"/>
    </row>
    <row r="5" spans="1:9" ht="15.75" x14ac:dyDescent="0.25">
      <c r="B5" s="1"/>
      <c r="C5" s="240" t="s">
        <v>717</v>
      </c>
      <c r="D5" s="240"/>
      <c r="E5" s="240"/>
      <c r="F5" s="1"/>
      <c r="G5" s="1"/>
    </row>
    <row r="6" spans="1:9" ht="15.75" x14ac:dyDescent="0.25">
      <c r="B6" s="1"/>
      <c r="C6" s="240" t="s">
        <v>383</v>
      </c>
      <c r="D6" s="240"/>
      <c r="E6" s="240"/>
      <c r="F6" s="1"/>
      <c r="G6" s="1"/>
    </row>
    <row r="7" spans="1:9" s="459" customFormat="1" ht="15.75" x14ac:dyDescent="0.25">
      <c r="B7" s="1"/>
      <c r="C7" s="1"/>
      <c r="D7" s="240"/>
      <c r="E7" s="240"/>
      <c r="F7" s="240"/>
      <c r="G7" s="1"/>
    </row>
    <row r="8" spans="1:9" s="459" customFormat="1" ht="15.75" x14ac:dyDescent="0.25">
      <c r="B8" s="652" t="s">
        <v>402</v>
      </c>
      <c r="C8" s="1"/>
      <c r="D8" s="240"/>
      <c r="E8" s="240"/>
      <c r="F8" s="240"/>
      <c r="G8" s="1"/>
    </row>
    <row r="9" spans="1:9" s="459" customFormat="1" ht="15.75" x14ac:dyDescent="0.25">
      <c r="B9" s="1"/>
      <c r="C9" s="1"/>
      <c r="D9" s="240"/>
      <c r="E9" s="240"/>
      <c r="F9" s="240"/>
      <c r="G9" s="1"/>
    </row>
    <row r="10" spans="1:9" ht="16.5" thickBot="1" x14ac:dyDescent="0.3">
      <c r="B10" s="1"/>
      <c r="C10" s="1"/>
      <c r="D10" s="1" t="s">
        <v>79</v>
      </c>
      <c r="E10" s="1"/>
      <c r="F10" s="1"/>
      <c r="G10" s="1"/>
    </row>
    <row r="11" spans="1:9" x14ac:dyDescent="0.2">
      <c r="A11" s="1270"/>
      <c r="B11" s="1272" t="s">
        <v>185</v>
      </c>
      <c r="C11" s="1272" t="s">
        <v>186</v>
      </c>
      <c r="D11" s="1272" t="s">
        <v>40</v>
      </c>
      <c r="E11" s="1274" t="s">
        <v>399</v>
      </c>
    </row>
    <row r="12" spans="1:9" ht="13.5" thickBot="1" x14ac:dyDescent="0.25">
      <c r="A12" s="1271"/>
      <c r="B12" s="1273"/>
      <c r="C12" s="1273"/>
      <c r="D12" s="1273"/>
      <c r="E12" s="1275"/>
    </row>
    <row r="13" spans="1:9" ht="12.75" customHeight="1" x14ac:dyDescent="0.2">
      <c r="A13" s="1100">
        <v>1</v>
      </c>
      <c r="B13" s="1101" t="s">
        <v>450</v>
      </c>
      <c r="C13" s="1102" t="s">
        <v>451</v>
      </c>
      <c r="D13" s="1103">
        <v>-137</v>
      </c>
      <c r="E13" s="1104"/>
    </row>
    <row r="14" spans="1:9" ht="69" customHeight="1" x14ac:dyDescent="0.25">
      <c r="A14" s="1100">
        <v>2</v>
      </c>
      <c r="B14" s="1105" t="s">
        <v>453</v>
      </c>
      <c r="C14" s="1106" t="s">
        <v>86</v>
      </c>
      <c r="D14" s="1107">
        <f>D15+D16</f>
        <v>5.34213</v>
      </c>
      <c r="E14" s="1108"/>
      <c r="F14" s="204"/>
      <c r="I14" s="796"/>
    </row>
    <row r="15" spans="1:9" ht="15" x14ac:dyDescent="0.2">
      <c r="A15" s="1100">
        <v>3</v>
      </c>
      <c r="B15" s="1109" t="s">
        <v>452</v>
      </c>
      <c r="C15" s="1106" t="s">
        <v>381</v>
      </c>
      <c r="D15" s="1107">
        <v>3.66275</v>
      </c>
      <c r="E15" s="1104"/>
    </row>
    <row r="16" spans="1:9" ht="15" x14ac:dyDescent="0.2">
      <c r="A16" s="1100">
        <v>4</v>
      </c>
      <c r="B16" s="1109"/>
      <c r="C16" s="1106" t="s">
        <v>403</v>
      </c>
      <c r="D16" s="1107">
        <v>1.6793800000000001</v>
      </c>
      <c r="E16" s="1108"/>
      <c r="F16" s="233"/>
    </row>
    <row r="17" spans="1:8" ht="53.25" customHeight="1" x14ac:dyDescent="0.25">
      <c r="A17" s="1100">
        <v>5</v>
      </c>
      <c r="B17" s="1105" t="s">
        <v>454</v>
      </c>
      <c r="C17" s="1106" t="s">
        <v>86</v>
      </c>
      <c r="D17" s="1107">
        <v>27.699400000000001</v>
      </c>
      <c r="E17" s="1104"/>
      <c r="H17" s="797"/>
    </row>
    <row r="18" spans="1:8" ht="15" x14ac:dyDescent="0.2">
      <c r="A18" s="1100">
        <v>6</v>
      </c>
      <c r="B18" s="1109" t="s">
        <v>45</v>
      </c>
      <c r="C18" s="1106" t="s">
        <v>381</v>
      </c>
      <c r="D18" s="1107">
        <v>1.8057399999999999</v>
      </c>
      <c r="E18" s="1110"/>
    </row>
    <row r="19" spans="1:8" ht="15" x14ac:dyDescent="0.2">
      <c r="A19" s="1100">
        <v>7</v>
      </c>
      <c r="B19" s="1111"/>
      <c r="C19" s="1106" t="s">
        <v>403</v>
      </c>
      <c r="D19" s="1107">
        <v>25.893660000000001</v>
      </c>
      <c r="E19" s="1104"/>
    </row>
    <row r="20" spans="1:8" ht="45" x14ac:dyDescent="0.2">
      <c r="A20" s="1100">
        <v>8</v>
      </c>
      <c r="B20" s="1105" t="s">
        <v>455</v>
      </c>
      <c r="C20" s="1106" t="s">
        <v>86</v>
      </c>
      <c r="D20" s="1112">
        <v>25.332529999999998</v>
      </c>
      <c r="E20" s="1113"/>
    </row>
    <row r="21" spans="1:8" ht="15" x14ac:dyDescent="0.2">
      <c r="A21" s="1100">
        <v>9</v>
      </c>
      <c r="B21" s="1109" t="s">
        <v>45</v>
      </c>
      <c r="C21" s="1106" t="s">
        <v>381</v>
      </c>
      <c r="D21" s="1107">
        <v>0.95752000000000004</v>
      </c>
      <c r="E21" s="1104"/>
      <c r="F21" s="204"/>
    </row>
    <row r="22" spans="1:8" ht="15" x14ac:dyDescent="0.2">
      <c r="A22" s="1100">
        <v>10</v>
      </c>
      <c r="B22" s="1109"/>
      <c r="C22" s="1106" t="s">
        <v>403</v>
      </c>
      <c r="D22" s="1107">
        <v>24.37501</v>
      </c>
      <c r="E22" s="1114"/>
      <c r="F22" s="204"/>
    </row>
    <row r="23" spans="1:8" ht="30" x14ac:dyDescent="0.2">
      <c r="A23" s="1100">
        <v>11</v>
      </c>
      <c r="B23" s="1105" t="s">
        <v>461</v>
      </c>
      <c r="C23" s="1106" t="s">
        <v>86</v>
      </c>
      <c r="D23" s="1107">
        <f>D24+D25</f>
        <v>66.198869999999999</v>
      </c>
      <c r="E23" s="1114"/>
    </row>
    <row r="24" spans="1:8" ht="15" x14ac:dyDescent="0.2">
      <c r="A24" s="1100">
        <v>12</v>
      </c>
      <c r="B24" s="1109" t="s">
        <v>45</v>
      </c>
      <c r="C24" s="1106" t="s">
        <v>381</v>
      </c>
      <c r="D24" s="1115">
        <v>45.870899999999999</v>
      </c>
      <c r="E24" s="1114"/>
    </row>
    <row r="25" spans="1:8" ht="15" x14ac:dyDescent="0.2">
      <c r="A25" s="1100">
        <v>13</v>
      </c>
      <c r="B25" s="1109"/>
      <c r="C25" s="1106" t="s">
        <v>403</v>
      </c>
      <c r="D25" s="1115">
        <v>20.327970000000001</v>
      </c>
      <c r="E25" s="1114"/>
    </row>
    <row r="26" spans="1:8" ht="60" x14ac:dyDescent="0.2">
      <c r="A26" s="1100">
        <v>14</v>
      </c>
      <c r="B26" s="1105" t="s">
        <v>456</v>
      </c>
      <c r="C26" s="1106" t="s">
        <v>86</v>
      </c>
      <c r="D26" s="1115">
        <v>22.830069999999999</v>
      </c>
      <c r="E26" s="1114"/>
    </row>
    <row r="27" spans="1:8" ht="15" x14ac:dyDescent="0.2">
      <c r="A27" s="1100">
        <v>15</v>
      </c>
      <c r="B27" s="1109"/>
      <c r="C27" s="1106" t="s">
        <v>403</v>
      </c>
      <c r="D27" s="1116">
        <v>22.830069999999999</v>
      </c>
      <c r="E27" s="1114"/>
    </row>
    <row r="28" spans="1:8" ht="45" x14ac:dyDescent="0.2">
      <c r="A28" s="1100">
        <v>16</v>
      </c>
      <c r="B28" s="1105" t="s">
        <v>457</v>
      </c>
      <c r="C28" s="1106" t="s">
        <v>86</v>
      </c>
      <c r="D28" s="1115">
        <v>4.2750000000000004</v>
      </c>
      <c r="E28" s="1114"/>
    </row>
    <row r="29" spans="1:8" ht="15" x14ac:dyDescent="0.2">
      <c r="A29" s="1100">
        <v>17</v>
      </c>
      <c r="B29" s="1109"/>
      <c r="C29" s="1106" t="s">
        <v>403</v>
      </c>
      <c r="D29" s="1115">
        <v>4.2750000000000004</v>
      </c>
      <c r="E29" s="1114"/>
    </row>
    <row r="30" spans="1:8" ht="120" x14ac:dyDescent="0.2">
      <c r="A30" s="1100">
        <v>18</v>
      </c>
      <c r="B30" s="1105" t="s">
        <v>458</v>
      </c>
      <c r="C30" s="1106" t="s">
        <v>86</v>
      </c>
      <c r="D30" s="1115">
        <v>4.768E-2</v>
      </c>
      <c r="E30" s="1114"/>
    </row>
    <row r="31" spans="1:8" s="564" customFormat="1" ht="15" x14ac:dyDescent="0.2">
      <c r="A31" s="1100">
        <v>19</v>
      </c>
      <c r="B31" s="1109"/>
      <c r="C31" s="1106" t="s">
        <v>403</v>
      </c>
      <c r="D31" s="1115">
        <v>4.768E-2</v>
      </c>
      <c r="E31" s="1114"/>
    </row>
    <row r="32" spans="1:8" ht="78" customHeight="1" x14ac:dyDescent="0.2">
      <c r="A32" s="1100">
        <v>20</v>
      </c>
      <c r="B32" s="1105" t="s">
        <v>459</v>
      </c>
      <c r="C32" s="1117" t="s">
        <v>460</v>
      </c>
      <c r="D32" s="1116">
        <v>90.278000000000006</v>
      </c>
      <c r="E32" s="1104"/>
    </row>
    <row r="33" spans="1:6" ht="25.5" customHeight="1" x14ac:dyDescent="0.2">
      <c r="A33" s="1118">
        <v>21</v>
      </c>
      <c r="B33" s="1119" t="s">
        <v>45</v>
      </c>
      <c r="C33" s="1119" t="s">
        <v>447</v>
      </c>
      <c r="D33" s="1120">
        <v>90.273120000000006</v>
      </c>
      <c r="E33" s="1104"/>
      <c r="F33" s="204"/>
    </row>
    <row r="34" spans="1:6" ht="30" x14ac:dyDescent="0.2">
      <c r="A34" s="1121">
        <v>22</v>
      </c>
      <c r="B34" s="1119"/>
      <c r="C34" s="1119" t="s">
        <v>475</v>
      </c>
      <c r="D34" s="1122">
        <v>4.8799999999999998E-3</v>
      </c>
      <c r="E34" s="1123"/>
    </row>
    <row r="35" spans="1:6" ht="45" x14ac:dyDescent="0.2">
      <c r="A35" s="1124">
        <v>23</v>
      </c>
      <c r="B35" s="1119" t="s">
        <v>710</v>
      </c>
      <c r="C35" s="1106"/>
      <c r="D35" s="1125">
        <v>19.783000000000001</v>
      </c>
      <c r="E35" s="1126"/>
      <c r="F35" s="7"/>
    </row>
    <row r="36" spans="1:6" s="459" customFormat="1" ht="12.75" customHeight="1" x14ac:dyDescent="0.2">
      <c r="A36" s="1127">
        <v>24</v>
      </c>
      <c r="B36" s="1119" t="s">
        <v>45</v>
      </c>
      <c r="C36" s="1106" t="s">
        <v>86</v>
      </c>
      <c r="D36" s="1128">
        <v>4.984</v>
      </c>
      <c r="E36" s="1126"/>
    </row>
    <row r="37" spans="1:6" s="794" customFormat="1" ht="13.5" customHeight="1" x14ac:dyDescent="0.2">
      <c r="A37" s="1127">
        <v>25</v>
      </c>
      <c r="B37" s="1129"/>
      <c r="C37" s="1106" t="s">
        <v>381</v>
      </c>
      <c r="D37" s="1128">
        <v>2.738</v>
      </c>
      <c r="E37" s="1126"/>
    </row>
    <row r="38" spans="1:6" s="794" customFormat="1" ht="12.75" customHeight="1" x14ac:dyDescent="0.2">
      <c r="A38" s="1127">
        <v>26</v>
      </c>
      <c r="B38" s="1129"/>
      <c r="C38" s="1106" t="s">
        <v>403</v>
      </c>
      <c r="D38" s="1128">
        <v>2.246</v>
      </c>
      <c r="E38" s="1126"/>
    </row>
    <row r="39" spans="1:6" s="794" customFormat="1" ht="12.75" customHeight="1" x14ac:dyDescent="0.2">
      <c r="A39" s="1127">
        <v>27</v>
      </c>
      <c r="B39" s="1129"/>
      <c r="C39" s="1106" t="s">
        <v>81</v>
      </c>
      <c r="D39" s="1130">
        <v>0.33300000000000002</v>
      </c>
      <c r="E39" s="1126"/>
    </row>
    <row r="40" spans="1:6" s="794" customFormat="1" ht="12.75" customHeight="1" x14ac:dyDescent="0.2">
      <c r="A40" s="1127">
        <v>28</v>
      </c>
      <c r="B40" s="1129"/>
      <c r="C40" s="1106" t="s">
        <v>3</v>
      </c>
      <c r="D40" s="1128">
        <v>0.38</v>
      </c>
      <c r="E40" s="1126"/>
    </row>
    <row r="41" spans="1:6" s="794" customFormat="1" ht="12.75" customHeight="1" x14ac:dyDescent="0.2">
      <c r="A41" s="1127">
        <v>29</v>
      </c>
      <c r="B41" s="1129"/>
      <c r="C41" s="1106" t="s">
        <v>400</v>
      </c>
      <c r="D41" s="1128">
        <v>0.109</v>
      </c>
      <c r="E41" s="1126"/>
    </row>
    <row r="42" spans="1:6" s="794" customFormat="1" ht="13.5" customHeight="1" x14ac:dyDescent="0.2">
      <c r="A42" s="1127">
        <v>30</v>
      </c>
      <c r="B42" s="1129"/>
      <c r="C42" s="1106" t="s">
        <v>6</v>
      </c>
      <c r="D42" s="1128">
        <v>0.17</v>
      </c>
      <c r="E42" s="1126"/>
    </row>
    <row r="43" spans="1:6" s="794" customFormat="1" ht="12.75" customHeight="1" x14ac:dyDescent="0.2">
      <c r="A43" s="1127">
        <v>31</v>
      </c>
      <c r="B43" s="1129"/>
      <c r="C43" s="1106" t="s">
        <v>7</v>
      </c>
      <c r="D43" s="1128">
        <v>1.1479999999999999</v>
      </c>
      <c r="E43" s="1126"/>
    </row>
    <row r="44" spans="1:6" s="794" customFormat="1" ht="12.75" customHeight="1" x14ac:dyDescent="0.2">
      <c r="A44" s="1127">
        <v>32</v>
      </c>
      <c r="B44" s="1129"/>
      <c r="C44" s="1106" t="s">
        <v>367</v>
      </c>
      <c r="D44" s="1128">
        <v>4.4999999999999998E-2</v>
      </c>
      <c r="E44" s="1126"/>
    </row>
    <row r="45" spans="1:6" s="794" customFormat="1" ht="12.75" customHeight="1" x14ac:dyDescent="0.2">
      <c r="A45" s="1127">
        <v>33</v>
      </c>
      <c r="B45" s="1129"/>
      <c r="C45" s="1106" t="s">
        <v>304</v>
      </c>
      <c r="D45" s="1128">
        <v>0.58699999999999997</v>
      </c>
      <c r="E45" s="1126"/>
    </row>
    <row r="46" spans="1:6" s="794" customFormat="1" ht="12.75" customHeight="1" x14ac:dyDescent="0.2">
      <c r="A46" s="1127">
        <v>34</v>
      </c>
      <c r="B46" s="1129"/>
      <c r="C46" s="1106" t="s">
        <v>363</v>
      </c>
      <c r="D46" s="1128">
        <v>1.0649999999999999</v>
      </c>
      <c r="E46" s="1126"/>
    </row>
    <row r="47" spans="1:6" s="794" customFormat="1" ht="12.75" customHeight="1" x14ac:dyDescent="0.2">
      <c r="A47" s="1127">
        <v>35</v>
      </c>
      <c r="B47" s="1129"/>
      <c r="C47" s="1106" t="s">
        <v>305</v>
      </c>
      <c r="D47" s="1128">
        <v>0.35799999999999998</v>
      </c>
      <c r="E47" s="1126"/>
    </row>
    <row r="48" spans="1:6" s="794" customFormat="1" ht="12.75" customHeight="1" x14ac:dyDescent="0.2">
      <c r="A48" s="1127">
        <v>36</v>
      </c>
      <c r="B48" s="1129"/>
      <c r="C48" s="1106" t="s">
        <v>411</v>
      </c>
      <c r="D48" s="1128">
        <v>0.29299999999999998</v>
      </c>
      <c r="E48" s="1126"/>
    </row>
    <row r="49" spans="1:7" s="794" customFormat="1" ht="12.75" customHeight="1" x14ac:dyDescent="0.2">
      <c r="A49" s="1127">
        <v>37</v>
      </c>
      <c r="B49" s="1129"/>
      <c r="C49" s="1106" t="s">
        <v>412</v>
      </c>
      <c r="D49" s="1128">
        <v>4.4999999999999998E-2</v>
      </c>
      <c r="E49" s="1126"/>
    </row>
    <row r="50" spans="1:7" s="794" customFormat="1" ht="13.5" customHeight="1" x14ac:dyDescent="0.2">
      <c r="A50" s="1127">
        <v>38</v>
      </c>
      <c r="B50" s="1129"/>
      <c r="C50" s="1106" t="s">
        <v>413</v>
      </c>
      <c r="D50" s="1128">
        <v>0.82499999999999996</v>
      </c>
      <c r="E50" s="1126"/>
    </row>
    <row r="51" spans="1:7" s="794" customFormat="1" ht="12.75" customHeight="1" x14ac:dyDescent="0.2">
      <c r="A51" s="1127">
        <v>39</v>
      </c>
      <c r="B51" s="1129"/>
      <c r="C51" s="1106" t="s">
        <v>20</v>
      </c>
      <c r="D51" s="1128">
        <v>1.171</v>
      </c>
      <c r="E51" s="1126"/>
    </row>
    <row r="52" spans="1:7" s="794" customFormat="1" ht="26.25" customHeight="1" x14ac:dyDescent="0.2">
      <c r="A52" s="1127">
        <v>40</v>
      </c>
      <c r="B52" s="1129"/>
      <c r="C52" s="1106" t="s">
        <v>368</v>
      </c>
      <c r="D52" s="1128">
        <v>0.183</v>
      </c>
      <c r="E52" s="1126"/>
    </row>
    <row r="53" spans="1:7" s="794" customFormat="1" ht="12.75" customHeight="1" x14ac:dyDescent="0.2">
      <c r="A53" s="1127">
        <v>41</v>
      </c>
      <c r="B53" s="1129"/>
      <c r="C53" s="1106" t="s">
        <v>307</v>
      </c>
      <c r="D53" s="1128">
        <v>1.69</v>
      </c>
      <c r="E53" s="1126"/>
    </row>
    <row r="54" spans="1:7" s="794" customFormat="1" ht="13.5" customHeight="1" x14ac:dyDescent="0.2">
      <c r="A54" s="1127">
        <v>42</v>
      </c>
      <c r="B54" s="1129"/>
      <c r="C54" s="1106" t="s">
        <v>70</v>
      </c>
      <c r="D54" s="1128">
        <v>0.80800000000000005</v>
      </c>
      <c r="E54" s="1126"/>
    </row>
    <row r="55" spans="1:7" s="794" customFormat="1" ht="12.75" customHeight="1" x14ac:dyDescent="0.2">
      <c r="A55" s="1127">
        <v>43</v>
      </c>
      <c r="B55" s="1129"/>
      <c r="C55" s="1106" t="s">
        <v>22</v>
      </c>
      <c r="D55" s="1128">
        <v>0.93500000000000005</v>
      </c>
      <c r="E55" s="1126"/>
    </row>
    <row r="56" spans="1:7" s="459" customFormat="1" ht="12.75" customHeight="1" x14ac:dyDescent="0.2">
      <c r="A56" s="1127">
        <v>44</v>
      </c>
      <c r="B56" s="1129"/>
      <c r="C56" s="1106" t="s">
        <v>414</v>
      </c>
      <c r="D56" s="1128">
        <v>0.60099999999999998</v>
      </c>
      <c r="E56" s="1126"/>
    </row>
    <row r="57" spans="1:7" ht="24" customHeight="1" x14ac:dyDescent="0.2">
      <c r="A57" s="1131">
        <v>45</v>
      </c>
      <c r="B57" s="1119"/>
      <c r="C57" s="1132" t="s">
        <v>416</v>
      </c>
      <c r="D57" s="1133">
        <v>0.41</v>
      </c>
      <c r="E57" s="1134"/>
      <c r="G57" s="233"/>
    </row>
    <row r="58" spans="1:7" s="794" customFormat="1" ht="13.5" customHeight="1" x14ac:dyDescent="0.2">
      <c r="A58" s="1131">
        <v>46</v>
      </c>
      <c r="B58" s="1129"/>
      <c r="C58" s="1132" t="s">
        <v>24</v>
      </c>
      <c r="D58" s="1133">
        <v>1.3160000000000001</v>
      </c>
      <c r="E58" s="1134"/>
      <c r="G58" s="233"/>
    </row>
    <row r="59" spans="1:7" s="794" customFormat="1" ht="12" customHeight="1" x14ac:dyDescent="0.2">
      <c r="A59" s="1131">
        <v>47</v>
      </c>
      <c r="B59" s="1129"/>
      <c r="C59" s="1132" t="s">
        <v>337</v>
      </c>
      <c r="D59" s="1133">
        <v>1.431</v>
      </c>
      <c r="E59" s="1134"/>
      <c r="G59" s="233"/>
    </row>
    <row r="60" spans="1:7" s="794" customFormat="1" ht="13.5" customHeight="1" x14ac:dyDescent="0.2">
      <c r="A60" s="1131">
        <v>48</v>
      </c>
      <c r="B60" s="1129"/>
      <c r="C60" s="1132" t="s">
        <v>36</v>
      </c>
      <c r="D60" s="1133">
        <v>0.23599999999999999</v>
      </c>
      <c r="E60" s="1134"/>
      <c r="G60" s="233"/>
    </row>
    <row r="61" spans="1:7" s="794" customFormat="1" ht="13.5" customHeight="1" x14ac:dyDescent="0.2">
      <c r="A61" s="1131">
        <v>49</v>
      </c>
      <c r="B61" s="1129"/>
      <c r="C61" s="1132" t="s">
        <v>468</v>
      </c>
      <c r="D61" s="1133">
        <v>6.0999999999999999E-2</v>
      </c>
      <c r="E61" s="1134"/>
      <c r="G61" s="233"/>
    </row>
    <row r="62" spans="1:7" s="794" customFormat="1" ht="13.5" customHeight="1" x14ac:dyDescent="0.2">
      <c r="A62" s="1131">
        <v>50</v>
      </c>
      <c r="B62" s="1129"/>
      <c r="C62" s="1132" t="s">
        <v>73</v>
      </c>
      <c r="D62" s="1133">
        <v>0.18</v>
      </c>
      <c r="E62" s="1134"/>
      <c r="G62" s="233"/>
    </row>
    <row r="63" spans="1:7" s="794" customFormat="1" ht="12" customHeight="1" x14ac:dyDescent="0.2">
      <c r="A63" s="1131">
        <v>51</v>
      </c>
      <c r="B63" s="1129"/>
      <c r="C63" s="1132" t="s">
        <v>469</v>
      </c>
      <c r="D63" s="1133">
        <v>0.14399999999999999</v>
      </c>
      <c r="E63" s="1134"/>
      <c r="G63" s="233"/>
    </row>
    <row r="64" spans="1:7" s="794" customFormat="1" ht="13.5" customHeight="1" x14ac:dyDescent="0.2">
      <c r="A64" s="1131">
        <v>52</v>
      </c>
      <c r="B64" s="1129"/>
      <c r="C64" s="1132" t="s">
        <v>371</v>
      </c>
      <c r="D64" s="1133">
        <v>0.13500000000000001</v>
      </c>
      <c r="E64" s="1134"/>
      <c r="G64" s="233"/>
    </row>
    <row r="65" spans="1:7" s="794" customFormat="1" ht="13.5" customHeight="1" x14ac:dyDescent="0.2">
      <c r="A65" s="1127">
        <v>53</v>
      </c>
      <c r="B65" s="1119"/>
      <c r="C65" s="1106" t="s">
        <v>25</v>
      </c>
      <c r="D65" s="1135">
        <v>0.14000000000000001</v>
      </c>
      <c r="E65" s="1136"/>
      <c r="G65" s="233"/>
    </row>
    <row r="66" spans="1:7" s="1038" customFormat="1" ht="33" customHeight="1" x14ac:dyDescent="0.2">
      <c r="A66" s="1127">
        <v>54</v>
      </c>
      <c r="B66" s="1119" t="s">
        <v>711</v>
      </c>
      <c r="C66" s="1106" t="s">
        <v>28</v>
      </c>
      <c r="D66" s="1135">
        <v>-0.16</v>
      </c>
      <c r="E66" s="1136">
        <v>-0.27037</v>
      </c>
      <c r="G66" s="233"/>
    </row>
    <row r="67" spans="1:7" s="1038" customFormat="1" ht="20.25" customHeight="1" thickBot="1" x14ac:dyDescent="0.25">
      <c r="A67" s="1127">
        <v>55</v>
      </c>
      <c r="B67" s="1119"/>
      <c r="C67" s="1106" t="s">
        <v>367</v>
      </c>
      <c r="D67" s="1135">
        <v>0.16</v>
      </c>
      <c r="E67" s="1136">
        <v>0.2</v>
      </c>
      <c r="G67" s="233"/>
    </row>
    <row r="68" spans="1:7" s="1051" customFormat="1" ht="36.75" customHeight="1" thickBot="1" x14ac:dyDescent="0.25">
      <c r="A68" s="1137">
        <v>56</v>
      </c>
      <c r="B68" s="1138" t="s">
        <v>715</v>
      </c>
      <c r="C68" s="1102" t="s">
        <v>451</v>
      </c>
      <c r="D68" s="1135">
        <v>-170.64600999999999</v>
      </c>
      <c r="E68" s="1136"/>
      <c r="G68" s="233"/>
    </row>
    <row r="69" spans="1:7" ht="15" customHeight="1" thickBot="1" x14ac:dyDescent="0.25">
      <c r="A69" s="1139">
        <v>57</v>
      </c>
      <c r="B69" s="1140" t="s">
        <v>401</v>
      </c>
      <c r="C69" s="1141"/>
      <c r="D69" s="1142">
        <f>D32+D28+D26+D23+D20+D17+D14+D13+D35+D30+D68</f>
        <v>-45.85933</v>
      </c>
      <c r="E69" s="1143">
        <v>-3.7000000000000002E-3</v>
      </c>
      <c r="F69" s="233"/>
    </row>
  </sheetData>
  <mergeCells count="5">
    <mergeCell ref="A11:A12"/>
    <mergeCell ref="B11:B12"/>
    <mergeCell ref="C11:C12"/>
    <mergeCell ref="D11:D12"/>
    <mergeCell ref="E11:E12"/>
  </mergeCells>
  <phoneticPr fontId="4" type="noConversion"/>
  <pageMargins left="0.74803149606299213" right="0.74803149606299213" top="0.59055118110236227" bottom="0.39370078740157483" header="0.51181102362204722" footer="0.51181102362204722"/>
  <pageSetup paperSize="9" scale="81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87"/>
  <sheetViews>
    <sheetView workbookViewId="0">
      <selection activeCell="I3" sqref="I3"/>
    </sheetView>
  </sheetViews>
  <sheetFormatPr defaultRowHeight="12.75" x14ac:dyDescent="0.2"/>
  <cols>
    <col min="1" max="2" width="9.28515625" style="416" bestFit="1" customWidth="1"/>
    <col min="3" max="3" width="12.140625" style="416" customWidth="1"/>
    <col min="4" max="4" width="15.140625" style="416" customWidth="1"/>
    <col min="5" max="9" width="9.28515625" style="416" bestFit="1" customWidth="1"/>
    <col min="10" max="10" width="11.28515625" style="416" customWidth="1"/>
    <col min="11" max="11" width="11.5703125" style="416" customWidth="1"/>
    <col min="12" max="14" width="9.42578125" style="416" bestFit="1" customWidth="1"/>
    <col min="15" max="15" width="13.140625" style="416" customWidth="1"/>
    <col min="16" max="16" width="15.140625" style="416" customWidth="1"/>
    <col min="17" max="16384" width="9.140625" style="416"/>
  </cols>
  <sheetData>
    <row r="3" spans="1:16" ht="15.75" x14ac:dyDescent="0.25">
      <c r="A3" s="7"/>
      <c r="B3" s="7"/>
      <c r="C3" s="7"/>
      <c r="D3" s="7"/>
      <c r="E3" s="7"/>
      <c r="F3" s="7"/>
      <c r="G3" s="7"/>
      <c r="L3" s="1144" t="s">
        <v>477</v>
      </c>
      <c r="M3" s="1144"/>
      <c r="N3" s="1144"/>
      <c r="O3" s="1144"/>
    </row>
    <row r="4" spans="1:16" ht="15.75" x14ac:dyDescent="0.25">
      <c r="A4" s="7"/>
      <c r="B4" s="7"/>
      <c r="C4" s="7"/>
      <c r="D4" s="7"/>
      <c r="E4" s="7"/>
      <c r="F4" s="7"/>
      <c r="G4" s="7"/>
      <c r="L4" s="1144" t="s">
        <v>478</v>
      </c>
      <c r="M4" s="1144"/>
      <c r="N4" s="1144"/>
      <c r="O4" s="1144"/>
    </row>
    <row r="5" spans="1:16" ht="15.75" x14ac:dyDescent="0.25">
      <c r="A5" s="7"/>
      <c r="B5" s="7"/>
      <c r="C5" s="7"/>
      <c r="D5" s="7"/>
      <c r="E5" s="7"/>
      <c r="F5" s="7"/>
      <c r="G5" s="7"/>
      <c r="L5" s="1144" t="s">
        <v>479</v>
      </c>
      <c r="M5" s="1144"/>
      <c r="N5" s="1144"/>
      <c r="O5" s="1144"/>
    </row>
    <row r="6" spans="1:16" ht="15.75" x14ac:dyDescent="0.25">
      <c r="A6" s="7"/>
      <c r="B6" s="7"/>
      <c r="C6" s="7"/>
      <c r="D6" s="7"/>
      <c r="E6" s="7"/>
      <c r="F6" s="7"/>
      <c r="G6" s="7"/>
      <c r="L6" s="1144" t="s">
        <v>480</v>
      </c>
      <c r="M6" s="241"/>
      <c r="N6" s="1144"/>
      <c r="O6" s="1144"/>
    </row>
    <row r="7" spans="1:16" ht="15.75" x14ac:dyDescent="0.25">
      <c r="A7" s="1287" t="s">
        <v>665</v>
      </c>
      <c r="B7" s="1288"/>
      <c r="C7" s="1288"/>
      <c r="D7" s="1288"/>
      <c r="E7" s="1288"/>
      <c r="F7" s="1288"/>
      <c r="G7" s="1289"/>
      <c r="H7" s="1289"/>
      <c r="I7" s="1289"/>
      <c r="J7" s="1289"/>
      <c r="K7" s="1289"/>
      <c r="L7" s="1144" t="s">
        <v>718</v>
      </c>
      <c r="M7" s="241"/>
      <c r="N7" s="1144"/>
      <c r="O7" s="1144"/>
    </row>
    <row r="8" spans="1:16" ht="15.75" x14ac:dyDescent="0.25">
      <c r="A8" s="1287"/>
      <c r="B8" s="1288"/>
      <c r="C8" s="1288"/>
      <c r="D8" s="1288"/>
      <c r="E8" s="1288"/>
      <c r="F8" s="1288"/>
      <c r="G8" s="1289"/>
      <c r="H8" s="1289"/>
      <c r="I8" s="1289"/>
      <c r="J8" s="1289"/>
      <c r="K8" s="1289"/>
      <c r="L8" s="1144" t="s">
        <v>330</v>
      </c>
      <c r="M8" s="241"/>
      <c r="N8" s="1144"/>
      <c r="O8" s="1144"/>
    </row>
    <row r="9" spans="1:16" ht="15.75" x14ac:dyDescent="0.25">
      <c r="A9" s="1288"/>
      <c r="B9" s="1288"/>
      <c r="C9" s="1288"/>
      <c r="D9" s="1288"/>
      <c r="E9" s="1288"/>
      <c r="F9" s="1288"/>
      <c r="G9" s="1289"/>
      <c r="H9" s="1289"/>
      <c r="I9" s="1289"/>
      <c r="J9" s="1289"/>
      <c r="K9" s="1289"/>
      <c r="L9" s="1144"/>
      <c r="M9" s="241"/>
      <c r="N9" s="1144"/>
      <c r="O9" s="1144"/>
    </row>
    <row r="10" spans="1:16" x14ac:dyDescent="0.2">
      <c r="A10" s="945"/>
      <c r="B10" s="945"/>
      <c r="C10" s="7"/>
      <c r="D10" s="7"/>
      <c r="E10" s="7"/>
      <c r="F10" s="7"/>
      <c r="G10" s="7"/>
      <c r="H10" s="1145"/>
    </row>
    <row r="12" spans="1:16" x14ac:dyDescent="0.2">
      <c r="I12" s="7" t="s">
        <v>481</v>
      </c>
    </row>
    <row r="13" spans="1:16" x14ac:dyDescent="0.2">
      <c r="A13" s="1290" t="s">
        <v>482</v>
      </c>
      <c r="B13" s="1293" t="s">
        <v>483</v>
      </c>
      <c r="C13" s="1282" t="s">
        <v>484</v>
      </c>
      <c r="D13" s="1282" t="s">
        <v>485</v>
      </c>
      <c r="E13" s="1297" t="s">
        <v>486</v>
      </c>
      <c r="F13" s="946" t="s">
        <v>487</v>
      </c>
      <c r="G13" s="947"/>
      <c r="H13" s="947"/>
      <c r="I13" s="947"/>
      <c r="J13" s="1284" t="s">
        <v>488</v>
      </c>
      <c r="K13" s="1285"/>
      <c r="L13" s="1285"/>
      <c r="M13" s="1285"/>
      <c r="N13" s="1285"/>
      <c r="O13" s="1286"/>
      <c r="P13" s="1276" t="s">
        <v>489</v>
      </c>
    </row>
    <row r="14" spans="1:16" x14ac:dyDescent="0.2">
      <c r="A14" s="1291"/>
      <c r="B14" s="1294"/>
      <c r="C14" s="1296"/>
      <c r="D14" s="1296"/>
      <c r="E14" s="1298"/>
      <c r="F14" s="1278" t="s">
        <v>490</v>
      </c>
      <c r="G14" s="1280" t="s">
        <v>491</v>
      </c>
      <c r="H14" s="1282" t="s">
        <v>492</v>
      </c>
      <c r="I14" s="1280" t="s">
        <v>493</v>
      </c>
      <c r="J14" s="1284"/>
      <c r="K14" s="1285"/>
      <c r="L14" s="1285"/>
      <c r="M14" s="1285"/>
      <c r="N14" s="1285"/>
      <c r="O14" s="1286"/>
      <c r="P14" s="1277"/>
    </row>
    <row r="15" spans="1:16" ht="38.25" x14ac:dyDescent="0.2">
      <c r="A15" s="1292"/>
      <c r="B15" s="1295"/>
      <c r="C15" s="1283"/>
      <c r="D15" s="1283"/>
      <c r="E15" s="1299"/>
      <c r="F15" s="1279"/>
      <c r="G15" s="1281"/>
      <c r="H15" s="1283"/>
      <c r="I15" s="1281"/>
      <c r="J15" s="948" t="s">
        <v>494</v>
      </c>
      <c r="K15" s="949" t="s">
        <v>490</v>
      </c>
      <c r="L15" s="949" t="s">
        <v>495</v>
      </c>
      <c r="M15" s="949" t="s">
        <v>492</v>
      </c>
      <c r="N15" s="949" t="s">
        <v>496</v>
      </c>
      <c r="O15" s="949" t="s">
        <v>497</v>
      </c>
      <c r="P15" s="950"/>
    </row>
    <row r="16" spans="1:16" ht="63.75" x14ac:dyDescent="0.2">
      <c r="A16" s="951">
        <v>1</v>
      </c>
      <c r="B16" s="952">
        <v>5</v>
      </c>
      <c r="C16" s="953" t="s">
        <v>498</v>
      </c>
      <c r="D16" s="953" t="s">
        <v>499</v>
      </c>
      <c r="E16" s="954">
        <f t="shared" ref="E16:E49" si="0">SUM(F16:I16)</f>
        <v>2964</v>
      </c>
      <c r="F16" s="955"/>
      <c r="G16" s="956">
        <v>2075</v>
      </c>
      <c r="H16" s="956"/>
      <c r="I16" s="957">
        <v>889</v>
      </c>
      <c r="J16" s="958">
        <f t="shared" ref="J16:J79" si="1">SUM(K16:O16)</f>
        <v>32.856999999999999</v>
      </c>
      <c r="K16" s="958"/>
      <c r="L16" s="958">
        <v>23</v>
      </c>
      <c r="M16" s="958"/>
      <c r="N16" s="958">
        <v>9.8569999999999993</v>
      </c>
      <c r="O16" s="958"/>
      <c r="P16" s="948"/>
    </row>
    <row r="17" spans="1:16" ht="89.25" x14ac:dyDescent="0.2">
      <c r="A17" s="951">
        <v>2</v>
      </c>
      <c r="B17" s="952">
        <v>5</v>
      </c>
      <c r="C17" s="953" t="s">
        <v>500</v>
      </c>
      <c r="D17" s="953" t="s">
        <v>499</v>
      </c>
      <c r="E17" s="954">
        <f t="shared" si="0"/>
        <v>391</v>
      </c>
      <c r="F17" s="959"/>
      <c r="G17" s="959">
        <v>332</v>
      </c>
      <c r="H17" s="956"/>
      <c r="I17" s="957">
        <v>59</v>
      </c>
      <c r="J17" s="958">
        <f t="shared" si="1"/>
        <v>150.642</v>
      </c>
      <c r="K17" s="958"/>
      <c r="L17" s="958">
        <v>100</v>
      </c>
      <c r="M17" s="958"/>
      <c r="N17" s="963">
        <v>50.642000000000003</v>
      </c>
      <c r="O17" s="958"/>
      <c r="P17" s="949" t="s">
        <v>501</v>
      </c>
    </row>
    <row r="18" spans="1:16" ht="76.5" x14ac:dyDescent="0.2">
      <c r="A18" s="956">
        <v>3</v>
      </c>
      <c r="B18" s="960">
        <v>5</v>
      </c>
      <c r="C18" s="961" t="s">
        <v>502</v>
      </c>
      <c r="D18" s="961" t="s">
        <v>499</v>
      </c>
      <c r="E18" s="1073">
        <f t="shared" ref="E18" si="2">SUM(F18:I18)</f>
        <v>135.80000000000001</v>
      </c>
      <c r="F18" s="1074">
        <v>98.3</v>
      </c>
      <c r="G18" s="1074"/>
      <c r="H18" s="1074"/>
      <c r="I18" s="1074">
        <v>37.5</v>
      </c>
      <c r="J18" s="1072">
        <f t="shared" si="1"/>
        <v>10.93669</v>
      </c>
      <c r="K18" s="1071">
        <v>8.2460000000000004</v>
      </c>
      <c r="L18" s="1146"/>
      <c r="M18" s="1146"/>
      <c r="N18" s="1071"/>
      <c r="O18" s="1071">
        <v>2.69069</v>
      </c>
      <c r="P18" s="962" t="s">
        <v>503</v>
      </c>
    </row>
    <row r="19" spans="1:16" ht="89.25" x14ac:dyDescent="0.2">
      <c r="A19" s="951">
        <v>4</v>
      </c>
      <c r="B19" s="952">
        <v>5</v>
      </c>
      <c r="C19" s="953" t="s">
        <v>504</v>
      </c>
      <c r="D19" s="953" t="s">
        <v>505</v>
      </c>
      <c r="E19" s="954">
        <f t="shared" si="0"/>
        <v>319.38400000000001</v>
      </c>
      <c r="F19" s="957"/>
      <c r="G19" s="957">
        <v>142.69399999999999</v>
      </c>
      <c r="H19" s="957"/>
      <c r="I19" s="957">
        <v>176.69</v>
      </c>
      <c r="J19" s="958">
        <f t="shared" si="1"/>
        <v>8.98</v>
      </c>
      <c r="K19" s="963"/>
      <c r="L19" s="958">
        <v>7.52</v>
      </c>
      <c r="M19" s="958"/>
      <c r="N19" s="963">
        <v>1.46</v>
      </c>
      <c r="O19" s="963"/>
      <c r="P19" s="948"/>
    </row>
    <row r="20" spans="1:16" ht="76.5" x14ac:dyDescent="0.2">
      <c r="A20" s="951">
        <v>5</v>
      </c>
      <c r="B20" s="952">
        <v>4</v>
      </c>
      <c r="C20" s="953" t="s">
        <v>506</v>
      </c>
      <c r="D20" s="953" t="s">
        <v>499</v>
      </c>
      <c r="E20" s="954">
        <f t="shared" si="0"/>
        <v>350.2</v>
      </c>
      <c r="F20" s="956">
        <v>297.7</v>
      </c>
      <c r="G20" s="956"/>
      <c r="H20" s="956"/>
      <c r="I20" s="956">
        <v>52.5</v>
      </c>
      <c r="J20" s="958">
        <f t="shared" si="1"/>
        <v>0</v>
      </c>
      <c r="K20" s="963">
        <v>0</v>
      </c>
      <c r="L20" s="958"/>
      <c r="M20" s="958"/>
      <c r="N20" s="963">
        <v>0</v>
      </c>
      <c r="O20" s="963"/>
      <c r="P20" s="949" t="s">
        <v>507</v>
      </c>
    </row>
    <row r="21" spans="1:16" ht="51" x14ac:dyDescent="0.2">
      <c r="A21" s="951">
        <v>6</v>
      </c>
      <c r="B21" s="952">
        <v>5</v>
      </c>
      <c r="C21" s="953" t="s">
        <v>508</v>
      </c>
      <c r="D21" s="953" t="s">
        <v>499</v>
      </c>
      <c r="E21" s="954">
        <f t="shared" si="0"/>
        <v>517.9</v>
      </c>
      <c r="F21" s="956">
        <v>440.1</v>
      </c>
      <c r="G21" s="956">
        <v>38.9</v>
      </c>
      <c r="H21" s="956"/>
      <c r="I21" s="956">
        <v>38.9</v>
      </c>
      <c r="J21" s="958">
        <f t="shared" si="1"/>
        <v>142.26399999999998</v>
      </c>
      <c r="K21" s="1079">
        <v>90.733999999999995</v>
      </c>
      <c r="L21" s="1080">
        <v>8.9220000000000006</v>
      </c>
      <c r="M21" s="1080"/>
      <c r="N21" s="1079">
        <v>8.9220000000000006</v>
      </c>
      <c r="O21" s="1079">
        <v>33.686</v>
      </c>
      <c r="P21" s="948"/>
    </row>
    <row r="22" spans="1:16" ht="102" x14ac:dyDescent="0.2">
      <c r="A22" s="956">
        <v>7</v>
      </c>
      <c r="B22" s="960">
        <v>5</v>
      </c>
      <c r="C22" s="953" t="s">
        <v>509</v>
      </c>
      <c r="D22" s="953" t="s">
        <v>499</v>
      </c>
      <c r="E22" s="954">
        <f t="shared" si="0"/>
        <v>344.54165</v>
      </c>
      <c r="F22" s="956">
        <v>291.34739999999999</v>
      </c>
      <c r="G22" s="956"/>
      <c r="H22" s="956"/>
      <c r="I22" s="965">
        <v>53.194249999999997</v>
      </c>
      <c r="J22" s="958">
        <f t="shared" si="1"/>
        <v>12.38227</v>
      </c>
      <c r="K22" s="963">
        <v>9.0232200000000002</v>
      </c>
      <c r="L22" s="958"/>
      <c r="M22" s="958"/>
      <c r="N22" s="963">
        <v>1.5790500000000001</v>
      </c>
      <c r="O22" s="963">
        <v>1.78</v>
      </c>
      <c r="P22" s="948" t="s">
        <v>510</v>
      </c>
    </row>
    <row r="23" spans="1:16" ht="114.75" x14ac:dyDescent="0.2">
      <c r="A23" s="964">
        <v>8</v>
      </c>
      <c r="B23" s="960">
        <v>5</v>
      </c>
      <c r="C23" s="953" t="s">
        <v>511</v>
      </c>
      <c r="D23" s="953" t="s">
        <v>499</v>
      </c>
      <c r="E23" s="954">
        <f t="shared" si="0"/>
        <v>426.90000000000003</v>
      </c>
      <c r="F23" s="956">
        <v>326.7</v>
      </c>
      <c r="G23" s="956"/>
      <c r="H23" s="956">
        <v>42.6</v>
      </c>
      <c r="I23" s="956">
        <v>57.6</v>
      </c>
      <c r="J23" s="958">
        <f t="shared" si="1"/>
        <v>40.310079999999999</v>
      </c>
      <c r="K23" s="963">
        <v>34.659170000000003</v>
      </c>
      <c r="L23" s="958"/>
      <c r="M23" s="958"/>
      <c r="N23" s="963">
        <v>5.6509099999999997</v>
      </c>
      <c r="O23" s="963"/>
      <c r="P23" s="949" t="s">
        <v>512</v>
      </c>
    </row>
    <row r="24" spans="1:16" ht="165.75" x14ac:dyDescent="0.2">
      <c r="A24" s="951">
        <v>9</v>
      </c>
      <c r="B24" s="952">
        <v>3</v>
      </c>
      <c r="C24" s="953" t="s">
        <v>513</v>
      </c>
      <c r="D24" s="953" t="s">
        <v>499</v>
      </c>
      <c r="E24" s="954">
        <f t="shared" si="0"/>
        <v>56.1</v>
      </c>
      <c r="F24" s="956">
        <v>47.7</v>
      </c>
      <c r="G24" s="956"/>
      <c r="H24" s="956"/>
      <c r="I24" s="956">
        <v>8.4</v>
      </c>
      <c r="J24" s="958">
        <f t="shared" si="1"/>
        <v>15.5</v>
      </c>
      <c r="K24" s="963">
        <v>8.6</v>
      </c>
      <c r="L24" s="958">
        <v>0</v>
      </c>
      <c r="M24" s="958"/>
      <c r="N24" s="963">
        <v>6.9</v>
      </c>
      <c r="O24" s="963">
        <v>0</v>
      </c>
      <c r="P24" s="949" t="s">
        <v>514</v>
      </c>
    </row>
    <row r="25" spans="1:16" ht="114.75" x14ac:dyDescent="0.2">
      <c r="A25" s="951">
        <v>10</v>
      </c>
      <c r="B25" s="952">
        <v>5</v>
      </c>
      <c r="C25" s="953" t="s">
        <v>515</v>
      </c>
      <c r="D25" s="953" t="s">
        <v>499</v>
      </c>
      <c r="E25" s="954">
        <f t="shared" si="0"/>
        <v>312.10000000000002</v>
      </c>
      <c r="F25" s="956">
        <v>203.7</v>
      </c>
      <c r="G25" s="956">
        <v>18</v>
      </c>
      <c r="H25" s="956"/>
      <c r="I25" s="956">
        <v>90.4</v>
      </c>
      <c r="J25" s="958">
        <f t="shared" si="1"/>
        <v>67.44323</v>
      </c>
      <c r="K25" s="963">
        <v>56</v>
      </c>
      <c r="L25" s="958">
        <v>4.9000000000000004</v>
      </c>
      <c r="M25" s="958"/>
      <c r="N25" s="963">
        <v>6.5432300000000003</v>
      </c>
      <c r="O25" s="963"/>
      <c r="P25" s="949" t="s">
        <v>516</v>
      </c>
    </row>
    <row r="26" spans="1:16" ht="178.5" x14ac:dyDescent="0.2">
      <c r="A26" s="951">
        <v>11</v>
      </c>
      <c r="B26" s="952">
        <v>5</v>
      </c>
      <c r="C26" s="953" t="s">
        <v>517</v>
      </c>
      <c r="D26" s="953" t="s">
        <v>499</v>
      </c>
      <c r="E26" s="954">
        <f t="shared" si="0"/>
        <v>1280.5</v>
      </c>
      <c r="F26" s="956">
        <v>286.89999999999998</v>
      </c>
      <c r="G26" s="956">
        <v>780</v>
      </c>
      <c r="H26" s="956"/>
      <c r="I26" s="956">
        <v>213.6</v>
      </c>
      <c r="J26" s="958">
        <f t="shared" si="1"/>
        <v>12.28</v>
      </c>
      <c r="K26" s="963"/>
      <c r="L26" s="958"/>
      <c r="M26" s="958"/>
      <c r="N26" s="963"/>
      <c r="O26" s="963">
        <v>12.28</v>
      </c>
      <c r="P26" s="949" t="s">
        <v>518</v>
      </c>
    </row>
    <row r="27" spans="1:16" ht="127.5" x14ac:dyDescent="0.2">
      <c r="A27" s="951">
        <v>12</v>
      </c>
      <c r="B27" s="952">
        <v>5</v>
      </c>
      <c r="C27" s="953" t="s">
        <v>519</v>
      </c>
      <c r="D27" s="953" t="s">
        <v>499</v>
      </c>
      <c r="E27" s="954">
        <f t="shared" si="0"/>
        <v>244.98</v>
      </c>
      <c r="F27" s="956">
        <v>208.23</v>
      </c>
      <c r="G27" s="956">
        <v>18.37</v>
      </c>
      <c r="H27" s="956"/>
      <c r="I27" s="956">
        <v>18.38</v>
      </c>
      <c r="J27" s="958">
        <f t="shared" si="1"/>
        <v>31.2088</v>
      </c>
      <c r="K27" s="963">
        <v>26.18572</v>
      </c>
      <c r="L27" s="958">
        <v>2.3105099999999998</v>
      </c>
      <c r="M27" s="958"/>
      <c r="N27" s="963">
        <v>2.7125699999999999</v>
      </c>
      <c r="O27" s="963"/>
      <c r="P27" s="949" t="s">
        <v>520</v>
      </c>
    </row>
    <row r="28" spans="1:16" ht="76.5" x14ac:dyDescent="0.2">
      <c r="A28" s="951">
        <v>13</v>
      </c>
      <c r="B28" s="952">
        <v>5</v>
      </c>
      <c r="C28" s="953" t="s">
        <v>521</v>
      </c>
      <c r="D28" s="953" t="s">
        <v>499</v>
      </c>
      <c r="E28" s="954">
        <f t="shared" si="0"/>
        <v>131.1</v>
      </c>
      <c r="F28" s="965"/>
      <c r="G28" s="965">
        <v>93</v>
      </c>
      <c r="H28" s="965"/>
      <c r="I28" s="965">
        <v>38.1</v>
      </c>
      <c r="J28" s="958">
        <f t="shared" si="1"/>
        <v>35.6</v>
      </c>
      <c r="K28" s="963"/>
      <c r="L28" s="958"/>
      <c r="M28" s="958"/>
      <c r="N28" s="963">
        <v>16.100000000000001</v>
      </c>
      <c r="O28" s="963">
        <v>19.5</v>
      </c>
      <c r="P28" s="948" t="s">
        <v>522</v>
      </c>
    </row>
    <row r="29" spans="1:16" ht="102" x14ac:dyDescent="0.2">
      <c r="A29" s="951">
        <v>14</v>
      </c>
      <c r="B29" s="952">
        <v>4</v>
      </c>
      <c r="C29" s="953" t="s">
        <v>523</v>
      </c>
      <c r="D29" s="953" t="s">
        <v>499</v>
      </c>
      <c r="E29" s="954">
        <f t="shared" si="0"/>
        <v>289.2</v>
      </c>
      <c r="F29" s="956">
        <v>289.2</v>
      </c>
      <c r="G29" s="956"/>
      <c r="H29" s="956"/>
      <c r="I29" s="956"/>
      <c r="J29" s="958">
        <f t="shared" si="1"/>
        <v>96.4</v>
      </c>
      <c r="K29" s="963">
        <v>96.4</v>
      </c>
      <c r="L29" s="958"/>
      <c r="M29" s="958"/>
      <c r="N29" s="963"/>
      <c r="O29" s="963"/>
      <c r="P29" s="949" t="s">
        <v>524</v>
      </c>
    </row>
    <row r="30" spans="1:16" ht="89.25" x14ac:dyDescent="0.2">
      <c r="A30" s="951">
        <v>15</v>
      </c>
      <c r="B30" s="952">
        <v>4</v>
      </c>
      <c r="C30" s="953" t="s">
        <v>525</v>
      </c>
      <c r="D30" s="953" t="s">
        <v>499</v>
      </c>
      <c r="E30" s="954">
        <f t="shared" si="0"/>
        <v>256.11099999999999</v>
      </c>
      <c r="F30" s="966">
        <v>244.251</v>
      </c>
      <c r="G30" s="966"/>
      <c r="H30" s="966"/>
      <c r="I30" s="966">
        <v>11.86</v>
      </c>
      <c r="J30" s="958">
        <f t="shared" si="1"/>
        <v>70.533230000000003</v>
      </c>
      <c r="K30" s="963">
        <v>70.533230000000003</v>
      </c>
      <c r="L30" s="958"/>
      <c r="M30" s="958"/>
      <c r="N30" s="963">
        <v>0</v>
      </c>
      <c r="O30" s="963"/>
      <c r="P30" s="949" t="s">
        <v>526</v>
      </c>
    </row>
    <row r="31" spans="1:16" ht="165.75" x14ac:dyDescent="0.2">
      <c r="A31" s="951">
        <v>16</v>
      </c>
      <c r="B31" s="952">
        <v>6</v>
      </c>
      <c r="C31" s="953" t="s">
        <v>527</v>
      </c>
      <c r="D31" s="953" t="s">
        <v>499</v>
      </c>
      <c r="E31" s="954">
        <f t="shared" si="0"/>
        <v>256.77775000000003</v>
      </c>
      <c r="F31" s="967">
        <v>172.42527000000001</v>
      </c>
      <c r="G31" s="977">
        <v>30.427990000000001</v>
      </c>
      <c r="H31" s="977"/>
      <c r="I31" s="967">
        <v>53.924489999999999</v>
      </c>
      <c r="J31" s="958">
        <f t="shared" si="1"/>
        <v>256.77775000000003</v>
      </c>
      <c r="K31" s="963">
        <v>172.42527000000001</v>
      </c>
      <c r="L31" s="958">
        <v>30.427990000000001</v>
      </c>
      <c r="M31" s="958"/>
      <c r="N31" s="963">
        <v>53.924489999999999</v>
      </c>
      <c r="O31" s="963"/>
      <c r="P31" s="948" t="s">
        <v>528</v>
      </c>
    </row>
    <row r="32" spans="1:16" ht="127.5" x14ac:dyDescent="0.2">
      <c r="A32" s="951">
        <v>17</v>
      </c>
      <c r="B32" s="952">
        <v>6</v>
      </c>
      <c r="C32" s="953" t="s">
        <v>529</v>
      </c>
      <c r="D32" s="953" t="s">
        <v>499</v>
      </c>
      <c r="E32" s="954">
        <f t="shared" si="0"/>
        <v>282.88034999999996</v>
      </c>
      <c r="F32" s="967">
        <v>192.30914999999999</v>
      </c>
      <c r="G32" s="977">
        <v>33.940359999999998</v>
      </c>
      <c r="H32" s="977"/>
      <c r="I32" s="967">
        <v>56.630839999999999</v>
      </c>
      <c r="J32" s="958">
        <f t="shared" si="1"/>
        <v>282.88035000000002</v>
      </c>
      <c r="K32" s="963">
        <v>191.61418</v>
      </c>
      <c r="L32" s="958">
        <v>33.81427</v>
      </c>
      <c r="M32" s="958"/>
      <c r="N32" s="963">
        <v>56.425220000000003</v>
      </c>
      <c r="O32" s="963">
        <v>1.02668</v>
      </c>
      <c r="P32" s="948" t="s">
        <v>528</v>
      </c>
    </row>
    <row r="33" spans="1:16" ht="153" x14ac:dyDescent="0.2">
      <c r="A33" s="951">
        <v>18</v>
      </c>
      <c r="B33" s="952">
        <v>6</v>
      </c>
      <c r="C33" s="953" t="s">
        <v>530</v>
      </c>
      <c r="D33" s="953" t="s">
        <v>499</v>
      </c>
      <c r="E33" s="954">
        <f t="shared" si="0"/>
        <v>374.99950000000001</v>
      </c>
      <c r="F33" s="965">
        <v>251.81200000000001</v>
      </c>
      <c r="G33" s="967">
        <v>44.4375</v>
      </c>
      <c r="H33" s="965"/>
      <c r="I33" s="968">
        <v>78.75</v>
      </c>
      <c r="J33" s="958">
        <f t="shared" si="1"/>
        <v>20.937850000000001</v>
      </c>
      <c r="K33" s="963">
        <v>14.05977</v>
      </c>
      <c r="L33" s="958">
        <v>2.4811299999999998</v>
      </c>
      <c r="M33" s="958"/>
      <c r="N33" s="963">
        <v>4.3969500000000004</v>
      </c>
      <c r="O33" s="963"/>
      <c r="P33" s="949" t="s">
        <v>531</v>
      </c>
    </row>
    <row r="34" spans="1:16" ht="127.5" x14ac:dyDescent="0.2">
      <c r="A34" s="951">
        <v>19</v>
      </c>
      <c r="B34" s="952">
        <v>5</v>
      </c>
      <c r="C34" s="953" t="s">
        <v>532</v>
      </c>
      <c r="D34" s="953" t="s">
        <v>499</v>
      </c>
      <c r="E34" s="954">
        <f t="shared" si="0"/>
        <v>72.756</v>
      </c>
      <c r="F34" s="969"/>
      <c r="G34" s="970">
        <v>58.204999999999998</v>
      </c>
      <c r="H34" s="971"/>
      <c r="I34" s="970">
        <v>14.551</v>
      </c>
      <c r="J34" s="958">
        <f t="shared" si="1"/>
        <v>7.7649999999999997</v>
      </c>
      <c r="K34" s="972"/>
      <c r="L34" s="973">
        <v>6.2119999999999997</v>
      </c>
      <c r="M34" s="973"/>
      <c r="N34" s="972">
        <v>1.5529999999999999</v>
      </c>
      <c r="O34" s="972"/>
      <c r="P34" s="974" t="s">
        <v>533</v>
      </c>
    </row>
    <row r="35" spans="1:16" ht="165.75" x14ac:dyDescent="0.2">
      <c r="A35" s="951">
        <v>20</v>
      </c>
      <c r="B35" s="952">
        <v>5</v>
      </c>
      <c r="C35" s="953" t="s">
        <v>534</v>
      </c>
      <c r="D35" s="953" t="s">
        <v>499</v>
      </c>
      <c r="E35" s="954">
        <f t="shared" si="0"/>
        <v>230.83999999999997</v>
      </c>
      <c r="F35" s="967"/>
      <c r="G35" s="967">
        <v>68.8</v>
      </c>
      <c r="H35" s="967">
        <v>160.4</v>
      </c>
      <c r="I35" s="967">
        <v>1.64</v>
      </c>
      <c r="J35" s="958">
        <f t="shared" si="1"/>
        <v>187.82608000000002</v>
      </c>
      <c r="K35" s="963"/>
      <c r="L35" s="958">
        <v>55.765464000000001</v>
      </c>
      <c r="M35" s="958">
        <v>130.119416</v>
      </c>
      <c r="N35" s="963"/>
      <c r="O35" s="963">
        <v>1.9412</v>
      </c>
      <c r="P35" s="949" t="s">
        <v>535</v>
      </c>
    </row>
    <row r="36" spans="1:16" ht="102" x14ac:dyDescent="0.2">
      <c r="A36" s="951">
        <v>21</v>
      </c>
      <c r="B36" s="952">
        <v>5</v>
      </c>
      <c r="C36" s="953" t="s">
        <v>536</v>
      </c>
      <c r="D36" s="953" t="s">
        <v>499</v>
      </c>
      <c r="E36" s="954">
        <f t="shared" si="0"/>
        <v>195.82</v>
      </c>
      <c r="F36" s="965"/>
      <c r="G36" s="965">
        <v>195.82</v>
      </c>
      <c r="H36" s="965"/>
      <c r="I36" s="965"/>
      <c r="J36" s="958">
        <f t="shared" si="1"/>
        <v>128.31614999999999</v>
      </c>
      <c r="K36" s="963"/>
      <c r="L36" s="958">
        <v>90</v>
      </c>
      <c r="M36" s="958"/>
      <c r="N36" s="963">
        <v>38.31615</v>
      </c>
      <c r="O36" s="963"/>
      <c r="P36" s="949" t="s">
        <v>537</v>
      </c>
    </row>
    <row r="37" spans="1:16" ht="76.5" x14ac:dyDescent="0.2">
      <c r="A37" s="951">
        <v>22</v>
      </c>
      <c r="B37" s="975">
        <v>6</v>
      </c>
      <c r="C37" s="953" t="s">
        <v>538</v>
      </c>
      <c r="D37" s="953" t="s">
        <v>539</v>
      </c>
      <c r="E37" s="954">
        <f t="shared" si="0"/>
        <v>346.04</v>
      </c>
      <c r="F37" s="965">
        <v>299.99</v>
      </c>
      <c r="G37" s="965"/>
      <c r="H37" s="965">
        <v>46.05</v>
      </c>
      <c r="I37" s="965"/>
      <c r="J37" s="958">
        <f t="shared" si="1"/>
        <v>0</v>
      </c>
      <c r="K37" s="963"/>
      <c r="L37" s="958"/>
      <c r="M37" s="958"/>
      <c r="N37" s="963"/>
      <c r="O37" s="963"/>
      <c r="P37" s="948"/>
    </row>
    <row r="38" spans="1:16" ht="63.75" x14ac:dyDescent="0.2">
      <c r="A38" s="951">
        <v>23</v>
      </c>
      <c r="B38" s="952">
        <v>5</v>
      </c>
      <c r="C38" s="976" t="s">
        <v>540</v>
      </c>
      <c r="D38" s="953" t="s">
        <v>499</v>
      </c>
      <c r="E38" s="954">
        <f t="shared" si="0"/>
        <v>467.77</v>
      </c>
      <c r="F38" s="955">
        <v>397.6</v>
      </c>
      <c r="G38" s="965">
        <v>46.78</v>
      </c>
      <c r="H38" s="965"/>
      <c r="I38" s="965">
        <v>23.39</v>
      </c>
      <c r="J38" s="958">
        <f t="shared" si="1"/>
        <v>4.4000000000000004</v>
      </c>
      <c r="K38" s="963"/>
      <c r="L38" s="963"/>
      <c r="M38" s="963"/>
      <c r="N38" s="963"/>
      <c r="O38" s="963">
        <v>4.4000000000000004</v>
      </c>
      <c r="P38" s="948" t="s">
        <v>528</v>
      </c>
    </row>
    <row r="39" spans="1:16" ht="114.75" x14ac:dyDescent="0.2">
      <c r="A39" s="951">
        <v>24</v>
      </c>
      <c r="B39" s="952">
        <v>4</v>
      </c>
      <c r="C39" s="953" t="s">
        <v>541</v>
      </c>
      <c r="D39" s="953" t="s">
        <v>542</v>
      </c>
      <c r="E39" s="954">
        <f t="shared" si="0"/>
        <v>329.54992000000004</v>
      </c>
      <c r="F39" s="977">
        <v>254.61743000000001</v>
      </c>
      <c r="G39" s="977">
        <v>44.932490000000001</v>
      </c>
      <c r="H39" s="977"/>
      <c r="I39" s="977">
        <v>30</v>
      </c>
      <c r="J39" s="958">
        <f t="shared" si="1"/>
        <v>10.91193</v>
      </c>
      <c r="K39" s="963">
        <v>9.2751400000000004</v>
      </c>
      <c r="L39" s="958">
        <v>1.63679</v>
      </c>
      <c r="M39" s="958"/>
      <c r="N39" s="963">
        <v>0</v>
      </c>
      <c r="O39" s="963"/>
      <c r="P39" s="949" t="s">
        <v>543</v>
      </c>
    </row>
    <row r="40" spans="1:16" ht="89.25" x14ac:dyDescent="0.2">
      <c r="A40" s="964">
        <v>25</v>
      </c>
      <c r="B40" s="960">
        <v>5</v>
      </c>
      <c r="C40" s="953" t="s">
        <v>544</v>
      </c>
      <c r="D40" s="953" t="s">
        <v>542</v>
      </c>
      <c r="E40" s="954">
        <f t="shared" si="0"/>
        <v>306.48</v>
      </c>
      <c r="F40" s="967">
        <v>245.184</v>
      </c>
      <c r="G40" s="967"/>
      <c r="H40" s="967"/>
      <c r="I40" s="967">
        <v>61.295999999999999</v>
      </c>
      <c r="J40" s="958">
        <f t="shared" si="1"/>
        <v>0</v>
      </c>
      <c r="K40" s="963"/>
      <c r="L40" s="958"/>
      <c r="M40" s="958"/>
      <c r="N40" s="963"/>
      <c r="O40" s="963"/>
      <c r="P40" s="949" t="s">
        <v>545</v>
      </c>
    </row>
    <row r="41" spans="1:16" ht="127.5" x14ac:dyDescent="0.2">
      <c r="A41" s="951">
        <v>26</v>
      </c>
      <c r="B41" s="952">
        <v>5</v>
      </c>
      <c r="C41" s="953" t="s">
        <v>546</v>
      </c>
      <c r="D41" s="953" t="s">
        <v>547</v>
      </c>
      <c r="E41" s="954">
        <f t="shared" si="0"/>
        <v>42.461330000000004</v>
      </c>
      <c r="F41" s="965">
        <v>33.969070000000002</v>
      </c>
      <c r="G41" s="965"/>
      <c r="H41" s="965"/>
      <c r="I41" s="965">
        <v>8.4922599999999999</v>
      </c>
      <c r="J41" s="958">
        <f t="shared" si="1"/>
        <v>41.46913</v>
      </c>
      <c r="K41" s="958">
        <v>33.1753</v>
      </c>
      <c r="L41" s="958"/>
      <c r="M41" s="958"/>
      <c r="N41" s="963">
        <v>8.2938299999999998</v>
      </c>
      <c r="O41" s="963"/>
      <c r="P41" s="949" t="s">
        <v>548</v>
      </c>
    </row>
    <row r="42" spans="1:16" ht="38.25" x14ac:dyDescent="0.2">
      <c r="A42" s="951">
        <v>27</v>
      </c>
      <c r="B42" s="952">
        <v>4</v>
      </c>
      <c r="C42" s="953" t="s">
        <v>549</v>
      </c>
      <c r="D42" s="953" t="s">
        <v>550</v>
      </c>
      <c r="E42" s="954">
        <f t="shared" si="0"/>
        <v>396.47500000000002</v>
      </c>
      <c r="F42" s="965">
        <v>381.06</v>
      </c>
      <c r="G42" s="965"/>
      <c r="H42" s="965"/>
      <c r="I42" s="965">
        <v>15.414999999999999</v>
      </c>
      <c r="J42" s="958">
        <f t="shared" si="1"/>
        <v>72.915000000000006</v>
      </c>
      <c r="K42" s="963">
        <v>65</v>
      </c>
      <c r="L42" s="958"/>
      <c r="M42" s="958"/>
      <c r="N42" s="963">
        <v>7.915</v>
      </c>
      <c r="O42" s="963"/>
      <c r="P42" s="949" t="s">
        <v>551</v>
      </c>
    </row>
    <row r="43" spans="1:16" ht="242.25" x14ac:dyDescent="0.2">
      <c r="A43" s="951">
        <v>28</v>
      </c>
      <c r="B43" s="952">
        <v>3</v>
      </c>
      <c r="C43" s="953" t="s">
        <v>552</v>
      </c>
      <c r="D43" s="953" t="s">
        <v>553</v>
      </c>
      <c r="E43" s="954">
        <f t="shared" si="0"/>
        <v>136.07</v>
      </c>
      <c r="F43" s="965">
        <v>122.46</v>
      </c>
      <c r="G43" s="965"/>
      <c r="H43" s="965"/>
      <c r="I43" s="965">
        <v>13.61</v>
      </c>
      <c r="J43" s="958">
        <f t="shared" si="1"/>
        <v>32.31</v>
      </c>
      <c r="K43" s="963">
        <v>32.31</v>
      </c>
      <c r="L43" s="958"/>
      <c r="M43" s="958"/>
      <c r="N43" s="963">
        <v>0</v>
      </c>
      <c r="O43" s="963"/>
      <c r="P43" s="949" t="s">
        <v>554</v>
      </c>
    </row>
    <row r="44" spans="1:16" ht="76.5" x14ac:dyDescent="0.2">
      <c r="A44" s="951">
        <v>29</v>
      </c>
      <c r="B44" s="952">
        <v>3</v>
      </c>
      <c r="C44" s="953" t="s">
        <v>555</v>
      </c>
      <c r="D44" s="953" t="s">
        <v>553</v>
      </c>
      <c r="E44" s="954">
        <f t="shared" si="0"/>
        <v>147.14000000000001</v>
      </c>
      <c r="F44" s="978">
        <v>116.37</v>
      </c>
      <c r="G44" s="978"/>
      <c r="H44" s="978"/>
      <c r="I44" s="978">
        <v>30.77</v>
      </c>
      <c r="J44" s="958">
        <f t="shared" si="1"/>
        <v>0</v>
      </c>
      <c r="K44" s="963">
        <v>0</v>
      </c>
      <c r="L44" s="958"/>
      <c r="M44" s="958"/>
      <c r="N44" s="963">
        <v>0</v>
      </c>
      <c r="O44" s="963"/>
      <c r="P44" s="949" t="s">
        <v>556</v>
      </c>
    </row>
    <row r="45" spans="1:16" ht="76.5" x14ac:dyDescent="0.2">
      <c r="A45" s="951">
        <v>30</v>
      </c>
      <c r="B45" s="952">
        <v>3</v>
      </c>
      <c r="C45" s="953" t="s">
        <v>557</v>
      </c>
      <c r="D45" s="953" t="s">
        <v>558</v>
      </c>
      <c r="E45" s="954">
        <f t="shared" si="0"/>
        <v>152.70383000000001</v>
      </c>
      <c r="F45" s="967">
        <v>117.10383</v>
      </c>
      <c r="G45" s="978"/>
      <c r="H45" s="978"/>
      <c r="I45" s="967">
        <v>35.6</v>
      </c>
      <c r="J45" s="958">
        <f t="shared" si="1"/>
        <v>152.70383000000001</v>
      </c>
      <c r="K45" s="1147">
        <v>117.10383</v>
      </c>
      <c r="L45" s="958"/>
      <c r="M45" s="958"/>
      <c r="N45" s="963">
        <v>35.6</v>
      </c>
      <c r="O45" s="963"/>
      <c r="P45" s="949" t="s">
        <v>559</v>
      </c>
    </row>
    <row r="46" spans="1:16" ht="242.25" x14ac:dyDescent="0.2">
      <c r="A46" s="951">
        <v>31</v>
      </c>
      <c r="B46" s="960">
        <v>3</v>
      </c>
      <c r="C46" s="953" t="s">
        <v>560</v>
      </c>
      <c r="D46" s="953" t="s">
        <v>561</v>
      </c>
      <c r="E46" s="954">
        <f t="shared" si="0"/>
        <v>84.388999999999982</v>
      </c>
      <c r="F46" s="968">
        <v>71.730999999999995</v>
      </c>
      <c r="G46" s="968">
        <v>6.3289999999999997</v>
      </c>
      <c r="H46" s="968"/>
      <c r="I46" s="968">
        <v>6.3289999999999997</v>
      </c>
      <c r="J46" s="958">
        <f t="shared" si="1"/>
        <v>10.978000000000002</v>
      </c>
      <c r="K46" s="963">
        <v>9.3320000000000007</v>
      </c>
      <c r="L46" s="958">
        <v>0.82299999999999995</v>
      </c>
      <c r="M46" s="958"/>
      <c r="N46" s="963">
        <v>0.82299999999999995</v>
      </c>
      <c r="O46" s="963"/>
      <c r="P46" s="949" t="s">
        <v>562</v>
      </c>
    </row>
    <row r="47" spans="1:16" ht="165.75" x14ac:dyDescent="0.2">
      <c r="A47" s="951">
        <v>32</v>
      </c>
      <c r="B47" s="952">
        <v>2</v>
      </c>
      <c r="C47" s="953" t="s">
        <v>563</v>
      </c>
      <c r="D47" s="953" t="s">
        <v>564</v>
      </c>
      <c r="E47" s="954">
        <f t="shared" si="0"/>
        <v>98.096000000000004</v>
      </c>
      <c r="F47" s="965">
        <v>83.382000000000005</v>
      </c>
      <c r="G47" s="965"/>
      <c r="H47" s="965"/>
      <c r="I47" s="965">
        <v>14.714</v>
      </c>
      <c r="J47" s="958">
        <f t="shared" si="1"/>
        <v>50</v>
      </c>
      <c r="K47" s="963">
        <v>7.8220000000000001</v>
      </c>
      <c r="L47" s="958"/>
      <c r="M47" s="958"/>
      <c r="N47" s="963">
        <v>42.177999999999997</v>
      </c>
      <c r="O47" s="963"/>
      <c r="P47" s="949" t="s">
        <v>565</v>
      </c>
    </row>
    <row r="48" spans="1:16" ht="51" x14ac:dyDescent="0.2">
      <c r="A48" s="951">
        <v>33</v>
      </c>
      <c r="B48" s="952">
        <v>4</v>
      </c>
      <c r="C48" s="953" t="s">
        <v>566</v>
      </c>
      <c r="D48" s="953" t="s">
        <v>564</v>
      </c>
      <c r="E48" s="954">
        <f t="shared" si="0"/>
        <v>18.116</v>
      </c>
      <c r="F48" s="965"/>
      <c r="G48" s="965">
        <v>16.303999999999998</v>
      </c>
      <c r="H48" s="965"/>
      <c r="I48" s="965">
        <v>1.8120000000000001</v>
      </c>
      <c r="J48" s="958">
        <f t="shared" si="1"/>
        <v>16.46828</v>
      </c>
      <c r="K48" s="963"/>
      <c r="L48" s="958">
        <v>15.965</v>
      </c>
      <c r="M48" s="958"/>
      <c r="N48" s="963">
        <v>0.50327999999999995</v>
      </c>
      <c r="O48" s="963"/>
      <c r="P48" s="949" t="s">
        <v>567</v>
      </c>
    </row>
    <row r="49" spans="1:16" ht="127.5" x14ac:dyDescent="0.2">
      <c r="A49" s="951">
        <v>34</v>
      </c>
      <c r="B49" s="952">
        <v>2</v>
      </c>
      <c r="C49" s="953" t="s">
        <v>568</v>
      </c>
      <c r="D49" s="953" t="s">
        <v>564</v>
      </c>
      <c r="E49" s="954">
        <f t="shared" si="0"/>
        <v>22.7</v>
      </c>
      <c r="F49" s="978">
        <v>22.7</v>
      </c>
      <c r="G49" s="978"/>
      <c r="H49" s="978"/>
      <c r="I49" s="978"/>
      <c r="J49" s="958">
        <f t="shared" si="1"/>
        <v>7.8079999999999998</v>
      </c>
      <c r="K49" s="963">
        <v>7.8079999999999998</v>
      </c>
      <c r="L49" s="958"/>
      <c r="M49" s="958"/>
      <c r="N49" s="963">
        <v>0</v>
      </c>
      <c r="O49" s="963"/>
      <c r="P49" s="949" t="s">
        <v>569</v>
      </c>
    </row>
    <row r="50" spans="1:16" ht="153" x14ac:dyDescent="0.2">
      <c r="A50" s="951">
        <v>35</v>
      </c>
      <c r="B50" s="952">
        <v>2</v>
      </c>
      <c r="C50" s="953" t="s">
        <v>570</v>
      </c>
      <c r="D50" s="953" t="s">
        <v>571</v>
      </c>
      <c r="E50" s="977">
        <v>91.411779999999993</v>
      </c>
      <c r="F50" s="967">
        <v>89.580179999999999</v>
      </c>
      <c r="G50" s="978"/>
      <c r="H50" s="978"/>
      <c r="I50" s="967">
        <v>1.8315999999999999</v>
      </c>
      <c r="J50" s="958">
        <f t="shared" si="1"/>
        <v>23.532699999999998</v>
      </c>
      <c r="K50" s="963">
        <v>22.75816</v>
      </c>
      <c r="L50" s="958"/>
      <c r="M50" s="958"/>
      <c r="N50" s="963">
        <v>0.77454000000000001</v>
      </c>
      <c r="O50" s="963"/>
      <c r="P50" s="949" t="s">
        <v>572</v>
      </c>
    </row>
    <row r="51" spans="1:16" ht="38.25" x14ac:dyDescent="0.2">
      <c r="A51" s="951">
        <v>36</v>
      </c>
      <c r="B51" s="952">
        <v>2</v>
      </c>
      <c r="C51" s="953" t="s">
        <v>573</v>
      </c>
      <c r="D51" s="953" t="s">
        <v>574</v>
      </c>
      <c r="E51" s="954">
        <f t="shared" ref="E51:E84" si="3">SUM(F51:I51)</f>
        <v>273.28800000000001</v>
      </c>
      <c r="F51" s="978">
        <v>232.29499999999999</v>
      </c>
      <c r="G51" s="978"/>
      <c r="H51" s="978"/>
      <c r="I51" s="978">
        <v>40.993000000000002</v>
      </c>
      <c r="J51" s="958">
        <f t="shared" si="1"/>
        <v>136.5966</v>
      </c>
      <c r="K51" s="963">
        <v>116.1</v>
      </c>
      <c r="L51" s="958"/>
      <c r="M51" s="958"/>
      <c r="N51" s="963">
        <v>20.496600000000001</v>
      </c>
      <c r="O51" s="963"/>
      <c r="P51" s="949" t="s">
        <v>575</v>
      </c>
    </row>
    <row r="52" spans="1:16" ht="89.25" x14ac:dyDescent="0.2">
      <c r="A52" s="951">
        <v>37</v>
      </c>
      <c r="B52" s="952">
        <v>2</v>
      </c>
      <c r="C52" s="953" t="s">
        <v>576</v>
      </c>
      <c r="D52" s="953" t="s">
        <v>577</v>
      </c>
      <c r="E52" s="954">
        <f t="shared" si="3"/>
        <v>24.684999999999999</v>
      </c>
      <c r="F52" s="979">
        <v>24.684999999999999</v>
      </c>
      <c r="G52" s="979"/>
      <c r="H52" s="979"/>
      <c r="I52" s="979"/>
      <c r="J52" s="958">
        <f t="shared" si="1"/>
        <v>0</v>
      </c>
      <c r="K52" s="963"/>
      <c r="L52" s="958"/>
      <c r="M52" s="958"/>
      <c r="N52" s="963">
        <v>0</v>
      </c>
      <c r="O52" s="963"/>
      <c r="P52" s="949" t="s">
        <v>578</v>
      </c>
    </row>
    <row r="53" spans="1:16" ht="102" x14ac:dyDescent="0.2">
      <c r="A53" s="951">
        <v>38</v>
      </c>
      <c r="B53" s="952">
        <v>2</v>
      </c>
      <c r="C53" s="953" t="s">
        <v>579</v>
      </c>
      <c r="D53" s="953" t="s">
        <v>580</v>
      </c>
      <c r="E53" s="954">
        <f t="shared" si="3"/>
        <v>36.450000000000003</v>
      </c>
      <c r="F53" s="978">
        <v>36.450000000000003</v>
      </c>
      <c r="G53" s="978"/>
      <c r="H53" s="979"/>
      <c r="I53" s="979"/>
      <c r="J53" s="958">
        <f t="shared" si="1"/>
        <v>0</v>
      </c>
      <c r="K53" s="963"/>
      <c r="L53" s="958"/>
      <c r="M53" s="958"/>
      <c r="N53" s="963">
        <v>0</v>
      </c>
      <c r="O53" s="963"/>
      <c r="P53" s="949" t="s">
        <v>581</v>
      </c>
    </row>
    <row r="54" spans="1:16" ht="127.5" x14ac:dyDescent="0.2">
      <c r="A54" s="980">
        <v>39</v>
      </c>
      <c r="B54" s="960">
        <v>2</v>
      </c>
      <c r="C54" s="953" t="s">
        <v>582</v>
      </c>
      <c r="D54" s="953" t="s">
        <v>583</v>
      </c>
      <c r="E54" s="954">
        <f t="shared" si="3"/>
        <v>10.268000000000001</v>
      </c>
      <c r="F54" s="978">
        <v>10.268000000000001</v>
      </c>
      <c r="G54" s="978"/>
      <c r="H54" s="978"/>
      <c r="I54" s="978">
        <v>0</v>
      </c>
      <c r="J54" s="958">
        <f t="shared" si="1"/>
        <v>7.4936000000000007</v>
      </c>
      <c r="K54" s="963">
        <v>5.44</v>
      </c>
      <c r="L54" s="958"/>
      <c r="M54" s="958"/>
      <c r="N54" s="981">
        <v>2.0535999999999999</v>
      </c>
      <c r="O54" s="963"/>
      <c r="P54" s="949" t="s">
        <v>584</v>
      </c>
    </row>
    <row r="55" spans="1:16" ht="51" x14ac:dyDescent="0.2">
      <c r="A55" s="951">
        <v>40</v>
      </c>
      <c r="B55" s="952">
        <v>2</v>
      </c>
      <c r="C55" s="976" t="s">
        <v>585</v>
      </c>
      <c r="D55" s="976" t="s">
        <v>574</v>
      </c>
      <c r="E55" s="954">
        <f t="shared" si="3"/>
        <v>15.541</v>
      </c>
      <c r="F55" s="957">
        <v>15.541</v>
      </c>
      <c r="G55" s="957"/>
      <c r="H55" s="957"/>
      <c r="I55" s="957"/>
      <c r="J55" s="958">
        <f t="shared" si="1"/>
        <v>0</v>
      </c>
      <c r="K55" s="958"/>
      <c r="L55" s="958"/>
      <c r="M55" s="958"/>
      <c r="N55" s="958">
        <v>0</v>
      </c>
      <c r="O55" s="958"/>
      <c r="P55" s="949" t="s">
        <v>586</v>
      </c>
    </row>
    <row r="56" spans="1:16" ht="38.25" x14ac:dyDescent="0.2">
      <c r="A56" s="951">
        <v>41</v>
      </c>
      <c r="B56" s="952">
        <v>2</v>
      </c>
      <c r="C56" s="976" t="s">
        <v>587</v>
      </c>
      <c r="D56" s="976" t="s">
        <v>574</v>
      </c>
      <c r="E56" s="954">
        <f t="shared" si="3"/>
        <v>21.736999999999998</v>
      </c>
      <c r="F56" s="957">
        <v>21.736999999999998</v>
      </c>
      <c r="G56" s="957"/>
      <c r="H56" s="957"/>
      <c r="I56" s="957"/>
      <c r="J56" s="958">
        <f t="shared" si="1"/>
        <v>0</v>
      </c>
      <c r="K56" s="958"/>
      <c r="L56" s="958"/>
      <c r="M56" s="958"/>
      <c r="N56" s="958">
        <v>0</v>
      </c>
      <c r="O56" s="958"/>
      <c r="P56" s="949" t="s">
        <v>588</v>
      </c>
    </row>
    <row r="57" spans="1:16" ht="114.75" x14ac:dyDescent="0.2">
      <c r="A57" s="951">
        <v>42</v>
      </c>
      <c r="B57" s="952">
        <v>3</v>
      </c>
      <c r="C57" s="976" t="s">
        <v>589</v>
      </c>
      <c r="D57" s="982" t="s">
        <v>590</v>
      </c>
      <c r="E57" s="954">
        <f t="shared" si="3"/>
        <v>97.302800000000005</v>
      </c>
      <c r="F57" s="983">
        <v>82.702699999999993</v>
      </c>
      <c r="G57" s="983">
        <v>7.2972999999999999</v>
      </c>
      <c r="H57" s="983"/>
      <c r="I57" s="983">
        <v>7.3028000000000004</v>
      </c>
      <c r="J57" s="958">
        <f t="shared" si="1"/>
        <v>48.654800000000002</v>
      </c>
      <c r="K57" s="984">
        <v>37.7027</v>
      </c>
      <c r="L57" s="984">
        <v>3.6493000000000002</v>
      </c>
      <c r="M57" s="984"/>
      <c r="N57" s="985">
        <v>7.3028000000000004</v>
      </c>
      <c r="O57" s="985"/>
      <c r="P57" s="949" t="s">
        <v>591</v>
      </c>
    </row>
    <row r="58" spans="1:16" ht="63.75" x14ac:dyDescent="0.2">
      <c r="A58" s="951">
        <v>43</v>
      </c>
      <c r="B58" s="952">
        <v>2</v>
      </c>
      <c r="C58" s="953" t="s">
        <v>592</v>
      </c>
      <c r="D58" s="953" t="s">
        <v>593</v>
      </c>
      <c r="E58" s="954">
        <f t="shared" si="3"/>
        <v>43.002600000000001</v>
      </c>
      <c r="F58" s="967">
        <v>36.5</v>
      </c>
      <c r="G58" s="965"/>
      <c r="H58" s="966">
        <v>4.0026000000000002</v>
      </c>
      <c r="I58" s="967">
        <v>2.5</v>
      </c>
      <c r="J58" s="958">
        <f t="shared" si="1"/>
        <v>43.002600000000001</v>
      </c>
      <c r="K58" s="963">
        <v>36.5</v>
      </c>
      <c r="L58" s="958"/>
      <c r="M58" s="958">
        <v>4.0026000000000002</v>
      </c>
      <c r="N58" s="963">
        <v>2.5</v>
      </c>
      <c r="O58" s="963"/>
      <c r="P58" s="949" t="s">
        <v>594</v>
      </c>
    </row>
    <row r="59" spans="1:16" ht="127.5" x14ac:dyDescent="0.2">
      <c r="A59" s="951">
        <v>44</v>
      </c>
      <c r="B59" s="952">
        <v>3</v>
      </c>
      <c r="C59" s="986" t="s">
        <v>595</v>
      </c>
      <c r="D59" s="986" t="s">
        <v>596</v>
      </c>
      <c r="E59" s="954">
        <f t="shared" si="3"/>
        <v>24.080210000000005</v>
      </c>
      <c r="F59" s="987">
        <v>20.459320000000002</v>
      </c>
      <c r="G59" s="987">
        <v>1.80524</v>
      </c>
      <c r="H59" s="987">
        <v>0.95116000000000001</v>
      </c>
      <c r="I59" s="987">
        <v>0.86448999999999998</v>
      </c>
      <c r="J59" s="958">
        <f t="shared" si="1"/>
        <v>14.40441</v>
      </c>
      <c r="K59" s="988">
        <v>12.159319999999999</v>
      </c>
      <c r="L59" s="988">
        <v>0.90524000000000004</v>
      </c>
      <c r="M59" s="988">
        <v>0.47536</v>
      </c>
      <c r="N59" s="958">
        <v>0.86448999999999998</v>
      </c>
      <c r="O59" s="958"/>
      <c r="P59" s="949" t="s">
        <v>597</v>
      </c>
    </row>
    <row r="60" spans="1:16" ht="76.5" x14ac:dyDescent="0.2">
      <c r="A60" s="951">
        <v>45</v>
      </c>
      <c r="B60" s="952">
        <v>4</v>
      </c>
      <c r="C60" s="953" t="s">
        <v>598</v>
      </c>
      <c r="D60" s="953" t="s">
        <v>599</v>
      </c>
      <c r="E60" s="954">
        <f t="shared" si="3"/>
        <v>80.962159999999997</v>
      </c>
      <c r="F60" s="987">
        <v>53.126179999999998</v>
      </c>
      <c r="G60" s="987">
        <v>4.6876100000000003</v>
      </c>
      <c r="H60" s="987">
        <v>18.426960000000001</v>
      </c>
      <c r="I60" s="987">
        <v>4.7214099999999997</v>
      </c>
      <c r="J60" s="958">
        <f t="shared" si="1"/>
        <v>43.35792</v>
      </c>
      <c r="K60" s="988">
        <v>26.864229999999999</v>
      </c>
      <c r="L60" s="988">
        <v>2.3703699999999999</v>
      </c>
      <c r="M60" s="988">
        <v>14.12332</v>
      </c>
      <c r="N60" s="988">
        <v>0</v>
      </c>
      <c r="O60" s="958"/>
      <c r="P60" s="949" t="s">
        <v>600</v>
      </c>
    </row>
    <row r="61" spans="1:16" ht="140.25" x14ac:dyDescent="0.2">
      <c r="A61" s="951">
        <v>46</v>
      </c>
      <c r="B61" s="952">
        <v>3</v>
      </c>
      <c r="C61" s="976" t="s">
        <v>601</v>
      </c>
      <c r="D61" s="976" t="s">
        <v>602</v>
      </c>
      <c r="E61" s="954">
        <f t="shared" si="3"/>
        <v>30.786459999999998</v>
      </c>
      <c r="F61" s="987">
        <v>22.922429999999999</v>
      </c>
      <c r="G61" s="987">
        <v>2.02257</v>
      </c>
      <c r="H61" s="987">
        <v>4.8214399999999999</v>
      </c>
      <c r="I61" s="987">
        <v>1.0200199999999999</v>
      </c>
      <c r="J61" s="958">
        <f t="shared" si="1"/>
        <v>25.266439999999999</v>
      </c>
      <c r="K61" s="988">
        <v>18.922429999999999</v>
      </c>
      <c r="L61" s="988">
        <v>1.52257</v>
      </c>
      <c r="M61" s="988">
        <v>4.8214399999999999</v>
      </c>
      <c r="N61" s="988"/>
      <c r="O61" s="958"/>
      <c r="P61" s="949" t="s">
        <v>603</v>
      </c>
    </row>
    <row r="62" spans="1:16" ht="114.75" x14ac:dyDescent="0.2">
      <c r="A62" s="951">
        <v>47</v>
      </c>
      <c r="B62" s="952">
        <v>3</v>
      </c>
      <c r="C62" s="976" t="s">
        <v>604</v>
      </c>
      <c r="D62" s="976" t="s">
        <v>605</v>
      </c>
      <c r="E62" s="954">
        <f t="shared" si="3"/>
        <v>57.729900000000001</v>
      </c>
      <c r="F62" s="987">
        <v>42.220599999999997</v>
      </c>
      <c r="G62" s="987">
        <v>3.7253500000000002</v>
      </c>
      <c r="H62" s="987">
        <v>9.7538999999999998</v>
      </c>
      <c r="I62" s="987">
        <v>2.0300500000000001</v>
      </c>
      <c r="J62" s="958">
        <f t="shared" si="1"/>
        <v>47.975999999999999</v>
      </c>
      <c r="K62" s="988">
        <v>42.220599999999997</v>
      </c>
      <c r="L62" s="988">
        <v>3.7253500000000002</v>
      </c>
      <c r="M62" s="988"/>
      <c r="N62" s="958">
        <v>2.0300500000000001</v>
      </c>
      <c r="O62" s="958"/>
      <c r="P62" s="949" t="s">
        <v>606</v>
      </c>
    </row>
    <row r="63" spans="1:16" ht="114.75" x14ac:dyDescent="0.2">
      <c r="A63" s="951">
        <v>48</v>
      </c>
      <c r="B63" s="952">
        <v>4</v>
      </c>
      <c r="C63" s="976" t="s">
        <v>607</v>
      </c>
      <c r="D63" s="976" t="s">
        <v>608</v>
      </c>
      <c r="E63" s="954">
        <f t="shared" si="3"/>
        <v>28.97625</v>
      </c>
      <c r="F63" s="987">
        <v>19.47739</v>
      </c>
      <c r="G63" s="987">
        <v>1.7185900000000001</v>
      </c>
      <c r="H63" s="987">
        <v>5.4875600000000002</v>
      </c>
      <c r="I63" s="987">
        <v>2.29271</v>
      </c>
      <c r="J63" s="958">
        <f t="shared" si="1"/>
        <v>28.97625</v>
      </c>
      <c r="K63" s="988">
        <v>19.47739</v>
      </c>
      <c r="L63" s="988">
        <v>1.7185900000000001</v>
      </c>
      <c r="M63" s="988">
        <v>5.4875600000000002</v>
      </c>
      <c r="N63" s="988">
        <v>2.29271</v>
      </c>
      <c r="O63" s="958"/>
      <c r="P63" s="949" t="s">
        <v>609</v>
      </c>
    </row>
    <row r="64" spans="1:16" ht="89.25" x14ac:dyDescent="0.2">
      <c r="A64" s="951">
        <v>49</v>
      </c>
      <c r="B64" s="952">
        <v>4</v>
      </c>
      <c r="C64" s="976" t="s">
        <v>610</v>
      </c>
      <c r="D64" s="976" t="s">
        <v>611</v>
      </c>
      <c r="E64" s="954">
        <f t="shared" si="3"/>
        <v>17.710380000000001</v>
      </c>
      <c r="F64" s="987">
        <v>15.97673</v>
      </c>
      <c r="G64" s="987"/>
      <c r="H64" s="989">
        <v>0.39650000000000002</v>
      </c>
      <c r="I64" s="987">
        <v>1.3371500000000001</v>
      </c>
      <c r="J64" s="958">
        <f t="shared" si="1"/>
        <v>17.710380000000001</v>
      </c>
      <c r="K64" s="988">
        <v>15.97673</v>
      </c>
      <c r="L64" s="988"/>
      <c r="M64" s="988">
        <v>0.39650000000000002</v>
      </c>
      <c r="N64" s="988">
        <v>1.3371500000000001</v>
      </c>
      <c r="O64" s="958"/>
      <c r="P64" s="949" t="s">
        <v>612</v>
      </c>
    </row>
    <row r="65" spans="1:16" ht="89.25" x14ac:dyDescent="0.2">
      <c r="A65" s="951">
        <v>50</v>
      </c>
      <c r="B65" s="952">
        <v>4</v>
      </c>
      <c r="C65" s="976" t="s">
        <v>613</v>
      </c>
      <c r="D65" s="976" t="s">
        <v>614</v>
      </c>
      <c r="E65" s="954">
        <f t="shared" si="3"/>
        <v>60.443719999999999</v>
      </c>
      <c r="F65" s="989">
        <v>55</v>
      </c>
      <c r="G65" s="989"/>
      <c r="H65" s="989">
        <v>3.2037200000000001</v>
      </c>
      <c r="I65" s="989">
        <v>2.2400000000000002</v>
      </c>
      <c r="J65" s="958">
        <f t="shared" si="1"/>
        <v>60.443719999999999</v>
      </c>
      <c r="K65" s="988">
        <v>55</v>
      </c>
      <c r="L65" s="988"/>
      <c r="M65" s="988">
        <v>3.2037200000000001</v>
      </c>
      <c r="N65" s="988">
        <v>2.2400000000000002</v>
      </c>
      <c r="O65" s="958"/>
      <c r="P65" s="949" t="s">
        <v>615</v>
      </c>
    </row>
    <row r="66" spans="1:16" ht="114.75" x14ac:dyDescent="0.2">
      <c r="A66" s="951">
        <v>51</v>
      </c>
      <c r="B66" s="952">
        <v>4</v>
      </c>
      <c r="C66" s="976" t="s">
        <v>616</v>
      </c>
      <c r="D66" s="976" t="s">
        <v>617</v>
      </c>
      <c r="E66" s="954">
        <f t="shared" si="3"/>
        <v>64.590260000000001</v>
      </c>
      <c r="F66" s="987">
        <v>55.148009999999999</v>
      </c>
      <c r="G66" s="987"/>
      <c r="H66" s="987">
        <v>4.9483199999999998</v>
      </c>
      <c r="I66" s="987">
        <v>4.4939299999999998</v>
      </c>
      <c r="J66" s="958">
        <f t="shared" si="1"/>
        <v>64.590260000000001</v>
      </c>
      <c r="K66" s="988">
        <v>55.148009999999999</v>
      </c>
      <c r="L66" s="988"/>
      <c r="M66" s="988">
        <v>4.9483199999999998</v>
      </c>
      <c r="N66" s="988">
        <v>4.4939299999999998</v>
      </c>
      <c r="O66" s="958"/>
      <c r="P66" s="949" t="s">
        <v>618</v>
      </c>
    </row>
    <row r="67" spans="1:16" ht="51" x14ac:dyDescent="0.2">
      <c r="A67" s="951">
        <v>52</v>
      </c>
      <c r="B67" s="952">
        <v>2</v>
      </c>
      <c r="C67" s="976" t="s">
        <v>619</v>
      </c>
      <c r="D67" s="976" t="s">
        <v>620</v>
      </c>
      <c r="E67" s="954">
        <f t="shared" si="3"/>
        <v>20.8142</v>
      </c>
      <c r="F67" s="987">
        <v>17.264620000000001</v>
      </c>
      <c r="G67" s="987"/>
      <c r="H67" s="987">
        <v>2.84687</v>
      </c>
      <c r="I67" s="987">
        <v>0.70270999999999995</v>
      </c>
      <c r="J67" s="958">
        <f t="shared" si="1"/>
        <v>20.8142</v>
      </c>
      <c r="K67" s="988">
        <v>17.264620000000001</v>
      </c>
      <c r="L67" s="988"/>
      <c r="M67" s="988">
        <v>2.84687</v>
      </c>
      <c r="N67" s="988">
        <v>0.70270999999999995</v>
      </c>
      <c r="O67" s="958"/>
      <c r="P67" s="949" t="s">
        <v>621</v>
      </c>
    </row>
    <row r="68" spans="1:16" ht="89.25" x14ac:dyDescent="0.2">
      <c r="A68" s="951">
        <v>53</v>
      </c>
      <c r="B68" s="952">
        <v>4</v>
      </c>
      <c r="C68" s="976" t="s">
        <v>622</v>
      </c>
      <c r="D68" s="976" t="s">
        <v>623</v>
      </c>
      <c r="E68" s="954">
        <f t="shared" si="3"/>
        <v>66.960999999999999</v>
      </c>
      <c r="F68" s="990">
        <v>59.999200000000002</v>
      </c>
      <c r="G68" s="987"/>
      <c r="H68" s="990">
        <v>2.0617999999999999</v>
      </c>
      <c r="I68" s="990">
        <v>4.9000000000000004</v>
      </c>
      <c r="J68" s="958">
        <f t="shared" si="1"/>
        <v>66.960999999999999</v>
      </c>
      <c r="K68" s="988">
        <v>59.999200000000002</v>
      </c>
      <c r="L68" s="988"/>
      <c r="M68" s="988">
        <v>2.0617999999999999</v>
      </c>
      <c r="N68" s="988">
        <v>4.9000000000000004</v>
      </c>
      <c r="O68" s="958"/>
      <c r="P68" s="949" t="s">
        <v>624</v>
      </c>
    </row>
    <row r="69" spans="1:16" ht="89.25" x14ac:dyDescent="0.2">
      <c r="A69" s="951">
        <v>54</v>
      </c>
      <c r="B69" s="952">
        <v>3</v>
      </c>
      <c r="C69" s="976" t="s">
        <v>625</v>
      </c>
      <c r="D69" s="976" t="s">
        <v>626</v>
      </c>
      <c r="E69" s="954">
        <f t="shared" si="3"/>
        <v>58.443949999999994</v>
      </c>
      <c r="F69" s="987">
        <v>54.054049999999997</v>
      </c>
      <c r="G69" s="987"/>
      <c r="H69" s="987">
        <v>2.19495</v>
      </c>
      <c r="I69" s="987">
        <v>2.19495</v>
      </c>
      <c r="J69" s="958">
        <f t="shared" si="1"/>
        <v>58.443949999999994</v>
      </c>
      <c r="K69" s="988">
        <v>54.054049999999997</v>
      </c>
      <c r="L69" s="988"/>
      <c r="M69" s="988">
        <v>2.19495</v>
      </c>
      <c r="N69" s="988">
        <v>2.19495</v>
      </c>
      <c r="O69" s="958"/>
      <c r="P69" s="949" t="s">
        <v>627</v>
      </c>
    </row>
    <row r="70" spans="1:16" ht="140.25" x14ac:dyDescent="0.2">
      <c r="A70" s="951">
        <v>55</v>
      </c>
      <c r="B70" s="952">
        <v>3</v>
      </c>
      <c r="C70" s="976" t="s">
        <v>628</v>
      </c>
      <c r="D70" s="976" t="s">
        <v>629</v>
      </c>
      <c r="E70" s="954">
        <f t="shared" si="3"/>
        <v>96.360799999999998</v>
      </c>
      <c r="F70" s="987">
        <v>61.913060000000002</v>
      </c>
      <c r="G70" s="987">
        <v>9.7716200000000004</v>
      </c>
      <c r="H70" s="987"/>
      <c r="I70" s="987">
        <v>24.676120000000001</v>
      </c>
      <c r="J70" s="958">
        <f t="shared" si="1"/>
        <v>90.251199999999997</v>
      </c>
      <c r="K70" s="988">
        <v>57.760770000000001</v>
      </c>
      <c r="L70" s="988">
        <v>9.0362299999999998</v>
      </c>
      <c r="M70" s="988"/>
      <c r="N70" s="988">
        <v>23.4542</v>
      </c>
      <c r="O70" s="958"/>
      <c r="P70" s="949"/>
    </row>
    <row r="71" spans="1:16" ht="89.25" x14ac:dyDescent="0.2">
      <c r="A71" s="951">
        <v>56</v>
      </c>
      <c r="B71" s="952">
        <v>6</v>
      </c>
      <c r="C71" s="976" t="s">
        <v>630</v>
      </c>
      <c r="D71" s="976" t="s">
        <v>631</v>
      </c>
      <c r="E71" s="954">
        <f t="shared" si="3"/>
        <v>102.28249</v>
      </c>
      <c r="F71" s="987">
        <v>69.35033</v>
      </c>
      <c r="G71" s="987">
        <v>12.238289999999999</v>
      </c>
      <c r="H71" s="987">
        <v>4.3271499999999996</v>
      </c>
      <c r="I71" s="987">
        <v>16.366720000000001</v>
      </c>
      <c r="J71" s="958">
        <f t="shared" si="1"/>
        <v>38.34178</v>
      </c>
      <c r="K71" s="988">
        <v>25.912990000000001</v>
      </c>
      <c r="L71" s="988">
        <v>4.5728799999999996</v>
      </c>
      <c r="M71" s="988">
        <v>1.3271500000000001</v>
      </c>
      <c r="N71" s="988">
        <v>6.5287600000000001</v>
      </c>
      <c r="O71" s="958"/>
      <c r="P71" s="948"/>
    </row>
    <row r="72" spans="1:16" ht="102" x14ac:dyDescent="0.2">
      <c r="A72" s="951">
        <v>57</v>
      </c>
      <c r="B72" s="952">
        <v>4</v>
      </c>
      <c r="C72" s="976" t="s">
        <v>632</v>
      </c>
      <c r="D72" s="976" t="s">
        <v>633</v>
      </c>
      <c r="E72" s="954">
        <f t="shared" si="3"/>
        <v>104.571</v>
      </c>
      <c r="F72" s="989">
        <v>69.403999999999996</v>
      </c>
      <c r="G72" s="989">
        <v>12.247999999999999</v>
      </c>
      <c r="H72" s="989">
        <v>4.8789999999999996</v>
      </c>
      <c r="I72" s="989">
        <v>18.04</v>
      </c>
      <c r="J72" s="958">
        <f t="shared" si="1"/>
        <v>54.339999999999996</v>
      </c>
      <c r="K72" s="958">
        <v>21.75</v>
      </c>
      <c r="L72" s="958">
        <v>10.66</v>
      </c>
      <c r="M72" s="958">
        <v>3.89</v>
      </c>
      <c r="N72" s="958">
        <v>18.04</v>
      </c>
      <c r="O72" s="958"/>
      <c r="P72" s="949" t="s">
        <v>634</v>
      </c>
    </row>
    <row r="73" spans="1:16" ht="127.5" x14ac:dyDescent="0.2">
      <c r="A73" s="951">
        <v>58</v>
      </c>
      <c r="B73" s="952">
        <v>4</v>
      </c>
      <c r="C73" s="953" t="s">
        <v>635</v>
      </c>
      <c r="D73" s="976" t="s">
        <v>636</v>
      </c>
      <c r="E73" s="954">
        <f t="shared" si="3"/>
        <v>295.40000000000003</v>
      </c>
      <c r="F73" s="977">
        <v>185.8066</v>
      </c>
      <c r="G73" s="977">
        <v>32.789400000000001</v>
      </c>
      <c r="H73" s="977">
        <v>51.202599999999997</v>
      </c>
      <c r="I73" s="956">
        <v>25.601400000000002</v>
      </c>
      <c r="J73" s="958">
        <f t="shared" si="1"/>
        <v>147.69999999999999</v>
      </c>
      <c r="K73" s="958">
        <v>92.903300000000002</v>
      </c>
      <c r="L73" s="958">
        <v>16.3947</v>
      </c>
      <c r="M73" s="958">
        <v>25.601330000000001</v>
      </c>
      <c r="N73" s="958">
        <v>12.80067</v>
      </c>
      <c r="O73" s="958"/>
      <c r="P73" s="949" t="s">
        <v>637</v>
      </c>
    </row>
    <row r="74" spans="1:16" ht="89.25" x14ac:dyDescent="0.2">
      <c r="A74" s="951">
        <v>59</v>
      </c>
      <c r="B74" s="952">
        <v>3</v>
      </c>
      <c r="C74" s="965" t="s">
        <v>638</v>
      </c>
      <c r="D74" s="965" t="s">
        <v>639</v>
      </c>
      <c r="E74" s="954">
        <f t="shared" si="3"/>
        <v>100.28015000000001</v>
      </c>
      <c r="F74" s="967">
        <v>94.372150000000005</v>
      </c>
      <c r="G74" s="977"/>
      <c r="H74" s="977"/>
      <c r="I74" s="967">
        <v>5.9080000000000004</v>
      </c>
      <c r="J74" s="958">
        <f t="shared" si="1"/>
        <v>51.002479999999998</v>
      </c>
      <c r="K74" s="963">
        <v>48.694479999999999</v>
      </c>
      <c r="L74" s="958"/>
      <c r="M74" s="958"/>
      <c r="N74" s="963">
        <v>2.3079999999999998</v>
      </c>
      <c r="O74" s="963"/>
      <c r="P74" s="949" t="s">
        <v>640</v>
      </c>
    </row>
    <row r="75" spans="1:16" ht="229.5" x14ac:dyDescent="0.2">
      <c r="A75" s="951">
        <v>60</v>
      </c>
      <c r="B75" s="952">
        <v>3</v>
      </c>
      <c r="C75" s="965" t="s">
        <v>641</v>
      </c>
      <c r="D75" s="965" t="s">
        <v>642</v>
      </c>
      <c r="E75" s="954">
        <f t="shared" si="3"/>
        <v>50.696249999999999</v>
      </c>
      <c r="F75" s="967">
        <v>33.997450000000001</v>
      </c>
      <c r="G75" s="977">
        <v>5.9995500000000002</v>
      </c>
      <c r="H75" s="977">
        <v>4.00725</v>
      </c>
      <c r="I75" s="967">
        <v>6.6920000000000002</v>
      </c>
      <c r="J75" s="958">
        <f t="shared" si="1"/>
        <v>24.150779999999997</v>
      </c>
      <c r="K75" s="1075">
        <v>16.966999999999999</v>
      </c>
      <c r="L75" s="1076">
        <v>2.5091100000000002</v>
      </c>
      <c r="M75" s="1076">
        <v>1.6819999999999999</v>
      </c>
      <c r="N75" s="1075">
        <v>2.9926699999999999</v>
      </c>
      <c r="O75" s="963"/>
      <c r="P75" s="949" t="s">
        <v>643</v>
      </c>
    </row>
    <row r="76" spans="1:16" ht="63.75" x14ac:dyDescent="0.2">
      <c r="A76" s="951">
        <v>61</v>
      </c>
      <c r="B76" s="952">
        <v>3</v>
      </c>
      <c r="C76" s="965" t="s">
        <v>644</v>
      </c>
      <c r="D76" s="965" t="s">
        <v>645</v>
      </c>
      <c r="E76" s="954">
        <f t="shared" si="3"/>
        <v>108.25054</v>
      </c>
      <c r="F76" s="967">
        <v>84.99</v>
      </c>
      <c r="G76" s="977"/>
      <c r="H76" s="977"/>
      <c r="I76" s="967">
        <v>23.260539999999999</v>
      </c>
      <c r="J76" s="958">
        <f t="shared" si="1"/>
        <v>106.64922</v>
      </c>
      <c r="K76" s="963">
        <v>84.99</v>
      </c>
      <c r="L76" s="958"/>
      <c r="M76" s="958"/>
      <c r="N76" s="963">
        <v>21.659220000000001</v>
      </c>
      <c r="O76" s="963"/>
      <c r="P76" s="949" t="s">
        <v>646</v>
      </c>
    </row>
    <row r="77" spans="1:16" ht="63" x14ac:dyDescent="0.25">
      <c r="A77" s="951">
        <v>62</v>
      </c>
      <c r="B77" s="952">
        <v>3</v>
      </c>
      <c r="C77" s="991" t="s">
        <v>647</v>
      </c>
      <c r="D77" s="965" t="s">
        <v>648</v>
      </c>
      <c r="E77" s="954">
        <f t="shared" si="3"/>
        <v>99.987660000000005</v>
      </c>
      <c r="F77" s="967">
        <v>67.991500000000002</v>
      </c>
      <c r="G77" s="977">
        <v>11.9985</v>
      </c>
      <c r="H77" s="977"/>
      <c r="I77" s="967">
        <v>19.99766</v>
      </c>
      <c r="J77" s="958">
        <f t="shared" si="1"/>
        <v>39.320129999999999</v>
      </c>
      <c r="K77" s="963">
        <v>26.7376</v>
      </c>
      <c r="L77" s="958">
        <v>4.7183999999999999</v>
      </c>
      <c r="M77" s="958"/>
      <c r="N77" s="963">
        <v>7.8641300000000003</v>
      </c>
      <c r="O77" s="963"/>
      <c r="P77" s="992" t="s">
        <v>649</v>
      </c>
    </row>
    <row r="78" spans="1:16" ht="78.75" x14ac:dyDescent="0.25">
      <c r="A78" s="951">
        <v>63</v>
      </c>
      <c r="B78" s="952">
        <v>3</v>
      </c>
      <c r="C78" s="991" t="s">
        <v>650</v>
      </c>
      <c r="D78" s="965" t="s">
        <v>651</v>
      </c>
      <c r="E78" s="954">
        <f t="shared" si="3"/>
        <v>52.918350000000004</v>
      </c>
      <c r="F78" s="967">
        <v>42.335000000000001</v>
      </c>
      <c r="G78" s="977"/>
      <c r="H78" s="977"/>
      <c r="I78" s="967">
        <v>10.583349999999999</v>
      </c>
      <c r="J78" s="958">
        <f t="shared" si="1"/>
        <v>14.748000000000001</v>
      </c>
      <c r="K78" s="963">
        <v>11.798</v>
      </c>
      <c r="L78" s="958"/>
      <c r="M78" s="958"/>
      <c r="N78" s="963">
        <v>2.95</v>
      </c>
      <c r="O78" s="963"/>
      <c r="P78" s="949" t="s">
        <v>652</v>
      </c>
    </row>
    <row r="79" spans="1:16" ht="165.75" x14ac:dyDescent="0.2">
      <c r="A79" s="951">
        <v>64</v>
      </c>
      <c r="B79" s="952">
        <v>6</v>
      </c>
      <c r="C79" s="965" t="s">
        <v>653</v>
      </c>
      <c r="D79" s="965" t="s">
        <v>654</v>
      </c>
      <c r="E79" s="954">
        <f t="shared" si="3"/>
        <v>375</v>
      </c>
      <c r="F79" s="967">
        <v>296.25</v>
      </c>
      <c r="G79" s="977"/>
      <c r="H79" s="977"/>
      <c r="I79" s="967">
        <v>78.75</v>
      </c>
      <c r="J79" s="958">
        <f t="shared" si="1"/>
        <v>6.9424000000000001</v>
      </c>
      <c r="K79" s="963"/>
      <c r="L79" s="958"/>
      <c r="M79" s="958"/>
      <c r="N79" s="963">
        <v>6.9424000000000001</v>
      </c>
      <c r="O79" s="963"/>
      <c r="P79" s="948"/>
    </row>
    <row r="80" spans="1:16" ht="140.25" x14ac:dyDescent="0.2">
      <c r="A80" s="951">
        <v>65</v>
      </c>
      <c r="B80" s="952">
        <v>6</v>
      </c>
      <c r="C80" s="993" t="s">
        <v>655</v>
      </c>
      <c r="D80" s="993" t="s">
        <v>654</v>
      </c>
      <c r="E80" s="994">
        <f t="shared" si="3"/>
        <v>375</v>
      </c>
      <c r="F80" s="995">
        <v>296.25</v>
      </c>
      <c r="G80" s="996"/>
      <c r="H80" s="996"/>
      <c r="I80" s="995">
        <v>78.75</v>
      </c>
      <c r="J80" s="985">
        <f>SUM(K80:O80)</f>
        <v>6.9424000000000001</v>
      </c>
      <c r="K80" s="997"/>
      <c r="L80" s="985"/>
      <c r="M80" s="985"/>
      <c r="N80" s="997">
        <v>6.9424000000000001</v>
      </c>
      <c r="O80" s="997"/>
      <c r="P80" s="998"/>
    </row>
    <row r="81" spans="1:16" ht="63.75" x14ac:dyDescent="0.2">
      <c r="A81" s="951">
        <v>66</v>
      </c>
      <c r="B81" s="999">
        <v>5</v>
      </c>
      <c r="C81" s="1000" t="s">
        <v>656</v>
      </c>
      <c r="D81" s="993" t="s">
        <v>654</v>
      </c>
      <c r="E81" s="996">
        <f t="shared" si="3"/>
        <v>686.81583999999998</v>
      </c>
      <c r="F81" s="1001"/>
      <c r="G81" s="1002">
        <v>145.00851</v>
      </c>
      <c r="H81" s="1002"/>
      <c r="I81" s="1001">
        <v>541.80732999999998</v>
      </c>
      <c r="J81" s="985">
        <f>SUM(K81:O81)</f>
        <v>172.62917999999999</v>
      </c>
      <c r="K81" s="1003"/>
      <c r="L81" s="1004">
        <v>145.00851</v>
      </c>
      <c r="M81" s="1004"/>
      <c r="N81" s="1003">
        <v>27.62067</v>
      </c>
      <c r="O81" s="1003"/>
      <c r="P81" s="1005"/>
    </row>
    <row r="82" spans="1:16" ht="165.75" x14ac:dyDescent="0.2">
      <c r="A82" s="951">
        <v>67</v>
      </c>
      <c r="B82" s="1006">
        <v>5</v>
      </c>
      <c r="C82" s="1007" t="s">
        <v>657</v>
      </c>
      <c r="D82" s="1007" t="s">
        <v>654</v>
      </c>
      <c r="E82" s="971">
        <f t="shared" si="3"/>
        <v>74.414999999999992</v>
      </c>
      <c r="F82" s="969"/>
      <c r="G82" s="970">
        <v>59.531999999999996</v>
      </c>
      <c r="H82" s="971"/>
      <c r="I82" s="970">
        <v>14.882999999999999</v>
      </c>
      <c r="J82" s="973"/>
      <c r="K82" s="972"/>
      <c r="L82" s="973"/>
      <c r="M82" s="973"/>
      <c r="N82" s="972"/>
      <c r="O82" s="972"/>
      <c r="P82" s="974" t="s">
        <v>658</v>
      </c>
    </row>
    <row r="83" spans="1:16" ht="76.5" x14ac:dyDescent="0.2">
      <c r="A83" s="1008">
        <v>68</v>
      </c>
      <c r="B83" s="1009">
        <v>5</v>
      </c>
      <c r="C83" s="1007" t="s">
        <v>659</v>
      </c>
      <c r="D83" s="1007" t="s">
        <v>660</v>
      </c>
      <c r="E83" s="1077">
        <f t="shared" si="3"/>
        <v>297.65999999999997</v>
      </c>
      <c r="F83" s="1010"/>
      <c r="G83" s="1078">
        <v>238.12799999999999</v>
      </c>
      <c r="H83" s="1011"/>
      <c r="I83" s="1078">
        <v>59.531999999999996</v>
      </c>
      <c r="J83" s="973"/>
      <c r="K83" s="972"/>
      <c r="L83" s="973"/>
      <c r="M83" s="973"/>
      <c r="N83" s="972"/>
      <c r="O83" s="972"/>
      <c r="P83" s="974" t="s">
        <v>661</v>
      </c>
    </row>
    <row r="84" spans="1:16" ht="114.75" x14ac:dyDescent="0.2">
      <c r="A84" s="1008">
        <v>69</v>
      </c>
      <c r="B84" s="1012">
        <v>5</v>
      </c>
      <c r="C84" s="1000" t="s">
        <v>662</v>
      </c>
      <c r="D84" s="1000" t="s">
        <v>654</v>
      </c>
      <c r="E84" s="1013">
        <f t="shared" si="3"/>
        <v>40</v>
      </c>
      <c r="F84" s="1014"/>
      <c r="G84" s="1015">
        <v>25</v>
      </c>
      <c r="H84" s="1013"/>
      <c r="I84" s="1015">
        <v>15</v>
      </c>
      <c r="J84" s="1004"/>
      <c r="K84" s="1003"/>
      <c r="L84" s="1004"/>
      <c r="M84" s="1004"/>
      <c r="N84" s="1003"/>
      <c r="O84" s="1003"/>
      <c r="P84" s="1005" t="s">
        <v>663</v>
      </c>
    </row>
    <row r="85" spans="1:16" x14ac:dyDescent="0.2">
      <c r="A85" s="947"/>
      <c r="B85" s="1094"/>
      <c r="C85" s="1016" t="s">
        <v>664</v>
      </c>
      <c r="D85" s="1017"/>
      <c r="E85" s="1017"/>
      <c r="F85" s="1017"/>
      <c r="G85" s="1017"/>
      <c r="H85" s="1017"/>
      <c r="I85" s="1018"/>
      <c r="J85" s="1019">
        <f t="shared" ref="J85:O85" si="4">SUM(J16:J84)</f>
        <v>3473.0470499999988</v>
      </c>
      <c r="K85" s="1019">
        <f t="shared" si="4"/>
        <v>2043.4084100000005</v>
      </c>
      <c r="L85" s="1019">
        <f t="shared" si="4"/>
        <v>590.56940399999985</v>
      </c>
      <c r="M85" s="1019">
        <f t="shared" si="4"/>
        <v>207.18233599999996</v>
      </c>
      <c r="N85" s="1019">
        <f t="shared" si="4"/>
        <v>554.58233000000018</v>
      </c>
      <c r="O85" s="1019">
        <f t="shared" si="4"/>
        <v>77.304569999999998</v>
      </c>
      <c r="P85" s="1020"/>
    </row>
    <row r="87" spans="1:16" x14ac:dyDescent="0.2">
      <c r="D87" s="1021" t="s">
        <v>666</v>
      </c>
      <c r="E87" s="1021"/>
    </row>
  </sheetData>
  <mergeCells count="13">
    <mergeCell ref="A7:K9"/>
    <mergeCell ref="A13:A15"/>
    <mergeCell ref="B13:B15"/>
    <mergeCell ref="C13:C15"/>
    <mergeCell ref="D13:D15"/>
    <mergeCell ref="E13:E15"/>
    <mergeCell ref="J13:O13"/>
    <mergeCell ref="P13:P14"/>
    <mergeCell ref="F14:F15"/>
    <mergeCell ref="G14:G15"/>
    <mergeCell ref="H14:H15"/>
    <mergeCell ref="I14:I15"/>
    <mergeCell ref="J14:O14"/>
  </mergeCells>
  <pageMargins left="0.23622047244094491" right="0.23622047244094491" top="0.74803149606299213" bottom="0.19685039370078741" header="0.31496062992125984" footer="0.31496062992125984"/>
  <pageSetup paperSize="9" scale="8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workbookViewId="0">
      <selection activeCell="E12" sqref="E12"/>
    </sheetView>
  </sheetViews>
  <sheetFormatPr defaultRowHeight="12.75" x14ac:dyDescent="0.2"/>
  <cols>
    <col min="1" max="1" width="4" customWidth="1"/>
    <col min="2" max="2" width="41.42578125" customWidth="1"/>
    <col min="3" max="3" width="14.42578125" customWidth="1"/>
    <col min="4" max="4" width="13.85546875" customWidth="1"/>
    <col min="5" max="5" width="20.5703125" customWidth="1"/>
  </cols>
  <sheetData>
    <row r="1" spans="1:6" ht="15.75" x14ac:dyDescent="0.25">
      <c r="C1" s="1144" t="s">
        <v>477</v>
      </c>
      <c r="D1" s="1144"/>
      <c r="E1" s="1144"/>
      <c r="F1" s="901"/>
    </row>
    <row r="2" spans="1:6" ht="15.75" x14ac:dyDescent="0.25">
      <c r="C2" s="1144" t="s">
        <v>478</v>
      </c>
      <c r="D2" s="1144"/>
      <c r="E2" s="1144"/>
      <c r="F2" s="901"/>
    </row>
    <row r="3" spans="1:6" ht="15.75" x14ac:dyDescent="0.25">
      <c r="C3" s="1144" t="s">
        <v>682</v>
      </c>
      <c r="D3" s="1144"/>
      <c r="E3" s="1144"/>
      <c r="F3" s="901"/>
    </row>
    <row r="4" spans="1:6" s="901" customFormat="1" ht="15.75" x14ac:dyDescent="0.25">
      <c r="C4" s="1144" t="s">
        <v>480</v>
      </c>
      <c r="D4" s="241"/>
      <c r="E4" s="1144"/>
    </row>
    <row r="5" spans="1:6" s="901" customFormat="1" ht="15.75" x14ac:dyDescent="0.25">
      <c r="C5" s="1144" t="s">
        <v>718</v>
      </c>
      <c r="D5" s="241"/>
      <c r="E5" s="1144"/>
    </row>
    <row r="6" spans="1:6" ht="15.75" x14ac:dyDescent="0.25">
      <c r="C6" s="1144" t="s">
        <v>330</v>
      </c>
      <c r="D6" s="241"/>
      <c r="E6" s="1144"/>
      <c r="F6" s="901"/>
    </row>
    <row r="7" spans="1:6" x14ac:dyDescent="0.2">
      <c r="A7" s="312"/>
    </row>
    <row r="8" spans="1:6" s="901" customFormat="1" ht="27.75" customHeight="1" x14ac:dyDescent="0.25">
      <c r="A8" s="1300" t="s">
        <v>683</v>
      </c>
      <c r="B8" s="1301"/>
      <c r="C8" s="1301"/>
      <c r="D8" s="1301"/>
      <c r="E8" s="1301"/>
      <c r="F8" s="1301"/>
    </row>
    <row r="9" spans="1:6" s="901" customFormat="1" x14ac:dyDescent="0.2">
      <c r="A9" s="312"/>
    </row>
    <row r="10" spans="1:6" s="901" customFormat="1" x14ac:dyDescent="0.2">
      <c r="A10" s="312"/>
    </row>
    <row r="11" spans="1:6" ht="13.5" thickBot="1" x14ac:dyDescent="0.25">
      <c r="A11" s="312"/>
      <c r="B11" s="1022"/>
      <c r="C11" s="1023"/>
      <c r="D11" s="1023"/>
      <c r="E11" s="1023"/>
    </row>
    <row r="12" spans="1:6" ht="43.5" thickBot="1" x14ac:dyDescent="0.25">
      <c r="A12" s="1171" t="s">
        <v>0</v>
      </c>
      <c r="B12" s="1162" t="s">
        <v>186</v>
      </c>
      <c r="C12" s="1172" t="s">
        <v>667</v>
      </c>
      <c r="D12" s="1173" t="s">
        <v>684</v>
      </c>
      <c r="E12" s="1161" t="s">
        <v>668</v>
      </c>
    </row>
    <row r="13" spans="1:6" ht="15" x14ac:dyDescent="0.25">
      <c r="A13" s="1150"/>
      <c r="B13" s="1174" t="s">
        <v>27</v>
      </c>
      <c r="C13" s="1151"/>
      <c r="D13" s="1151">
        <f>SUM(D14:D20)</f>
        <v>633308.92999999993</v>
      </c>
      <c r="E13" s="1165">
        <f>SUM(E14:E20)</f>
        <v>360981.58999999997</v>
      </c>
    </row>
    <row r="14" spans="1:6" ht="15" x14ac:dyDescent="0.25">
      <c r="A14" s="1099"/>
      <c r="B14" s="1152" t="s">
        <v>669</v>
      </c>
      <c r="C14" s="1153" t="s">
        <v>670</v>
      </c>
      <c r="D14" s="1154">
        <v>8993.0499999999993</v>
      </c>
      <c r="E14" s="1155">
        <v>8568.7999999999993</v>
      </c>
    </row>
    <row r="15" spans="1:6" ht="15" x14ac:dyDescent="0.25">
      <c r="A15" s="1099"/>
      <c r="B15" s="1152"/>
      <c r="C15" s="1156" t="s">
        <v>671</v>
      </c>
      <c r="D15" s="1154">
        <v>4670.24</v>
      </c>
      <c r="E15" s="1155"/>
    </row>
    <row r="16" spans="1:6" ht="15" x14ac:dyDescent="0.25">
      <c r="A16" s="1099"/>
      <c r="B16" s="1175"/>
      <c r="C16" s="1156" t="s">
        <v>672</v>
      </c>
      <c r="D16" s="1154">
        <v>8760.01</v>
      </c>
      <c r="E16" s="1155">
        <v>8760.01</v>
      </c>
    </row>
    <row r="17" spans="1:5" ht="15" x14ac:dyDescent="0.25">
      <c r="A17" s="1099"/>
      <c r="B17" s="1157"/>
      <c r="C17" s="1158" t="s">
        <v>673</v>
      </c>
      <c r="D17" s="1154">
        <v>337168.25</v>
      </c>
      <c r="E17" s="1155">
        <v>320750.19</v>
      </c>
    </row>
    <row r="18" spans="1:5" ht="15" x14ac:dyDescent="0.25">
      <c r="A18" s="1099"/>
      <c r="B18" s="1157"/>
      <c r="C18" s="1158" t="s">
        <v>674</v>
      </c>
      <c r="D18" s="1154">
        <v>1268.97</v>
      </c>
      <c r="E18" s="1155">
        <v>1268.97</v>
      </c>
    </row>
    <row r="19" spans="1:5" ht="15" x14ac:dyDescent="0.25">
      <c r="A19" s="1099"/>
      <c r="B19" s="1157"/>
      <c r="C19" s="1158" t="s">
        <v>675</v>
      </c>
      <c r="D19" s="1154">
        <v>189624.42</v>
      </c>
      <c r="E19" s="1155">
        <v>21633.62</v>
      </c>
    </row>
    <row r="20" spans="1:5" ht="15" x14ac:dyDescent="0.25">
      <c r="A20" s="1099"/>
      <c r="B20" s="1157"/>
      <c r="C20" s="1158" t="s">
        <v>676</v>
      </c>
      <c r="D20" s="1154">
        <v>82823.990000000005</v>
      </c>
      <c r="E20" s="1155"/>
    </row>
    <row r="21" spans="1:5" ht="15" x14ac:dyDescent="0.25">
      <c r="A21" s="1099"/>
      <c r="B21" s="1157" t="s">
        <v>677</v>
      </c>
      <c r="C21" s="1158" t="s">
        <v>672</v>
      </c>
      <c r="D21" s="1154">
        <v>9074.81</v>
      </c>
      <c r="E21" s="1155"/>
    </row>
    <row r="22" spans="1:5" ht="15" x14ac:dyDescent="0.25">
      <c r="A22" s="1099"/>
      <c r="B22" s="1157" t="s">
        <v>9</v>
      </c>
      <c r="C22" s="1158" t="s">
        <v>678</v>
      </c>
      <c r="D22" s="1154">
        <v>29604.17</v>
      </c>
      <c r="E22" s="1155"/>
    </row>
    <row r="23" spans="1:5" ht="15" x14ac:dyDescent="0.25">
      <c r="A23" s="1099"/>
      <c r="B23" s="1157" t="s">
        <v>400</v>
      </c>
      <c r="C23" s="1158" t="s">
        <v>674</v>
      </c>
      <c r="D23" s="1154">
        <v>36287.1</v>
      </c>
      <c r="E23" s="1155">
        <v>5046.8</v>
      </c>
    </row>
    <row r="24" spans="1:5" ht="15" x14ac:dyDescent="0.25">
      <c r="A24" s="1099"/>
      <c r="B24" s="1157" t="s">
        <v>7</v>
      </c>
      <c r="C24" s="1158" t="s">
        <v>674</v>
      </c>
      <c r="D24" s="1154">
        <v>17689.22</v>
      </c>
      <c r="E24" s="1155"/>
    </row>
    <row r="25" spans="1:5" ht="15" x14ac:dyDescent="0.25">
      <c r="A25" s="1099"/>
      <c r="B25" s="1176" t="s">
        <v>31</v>
      </c>
      <c r="C25" s="1158" t="s">
        <v>675</v>
      </c>
      <c r="D25" s="1154">
        <v>29869.7</v>
      </c>
      <c r="E25" s="1155"/>
    </row>
    <row r="26" spans="1:5" ht="15" x14ac:dyDescent="0.25">
      <c r="A26" s="1099"/>
      <c r="B26" s="1176" t="s">
        <v>21</v>
      </c>
      <c r="C26" s="1158" t="s">
        <v>675</v>
      </c>
      <c r="D26" s="1154">
        <v>14854.14</v>
      </c>
      <c r="E26" s="1155"/>
    </row>
    <row r="27" spans="1:5" ht="15" x14ac:dyDescent="0.25">
      <c r="A27" s="1099"/>
      <c r="B27" s="1176" t="s">
        <v>70</v>
      </c>
      <c r="C27" s="1158" t="s">
        <v>675</v>
      </c>
      <c r="D27" s="1154">
        <v>116147.4</v>
      </c>
      <c r="E27" s="1155"/>
    </row>
    <row r="28" spans="1:5" ht="15" x14ac:dyDescent="0.25">
      <c r="A28" s="1099"/>
      <c r="B28" s="1176" t="s">
        <v>63</v>
      </c>
      <c r="C28" s="1158" t="s">
        <v>675</v>
      </c>
      <c r="D28" s="1154">
        <v>13944.62</v>
      </c>
      <c r="E28" s="1155"/>
    </row>
    <row r="29" spans="1:5" ht="15" x14ac:dyDescent="0.25">
      <c r="A29" s="1099"/>
      <c r="B29" s="1176" t="s">
        <v>23</v>
      </c>
      <c r="C29" s="1158" t="s">
        <v>675</v>
      </c>
      <c r="D29" s="1154">
        <v>18249.810000000001</v>
      </c>
      <c r="E29" s="1155"/>
    </row>
    <row r="30" spans="1:5" ht="15" x14ac:dyDescent="0.25">
      <c r="A30" s="1099"/>
      <c r="B30" s="1177" t="s">
        <v>25</v>
      </c>
      <c r="C30" s="1158" t="s">
        <v>675</v>
      </c>
      <c r="D30" s="1154">
        <v>45315.27</v>
      </c>
      <c r="E30" s="1155"/>
    </row>
    <row r="31" spans="1:5" ht="15" x14ac:dyDescent="0.25">
      <c r="A31" s="1099"/>
      <c r="B31" s="1176" t="s">
        <v>679</v>
      </c>
      <c r="C31" s="1158" t="s">
        <v>676</v>
      </c>
      <c r="D31" s="1154">
        <v>32181.19</v>
      </c>
      <c r="E31" s="1155"/>
    </row>
    <row r="32" spans="1:5" ht="12.75" customHeight="1" thickBot="1" x14ac:dyDescent="0.3">
      <c r="A32" s="1099"/>
      <c r="B32" s="1178" t="s">
        <v>28</v>
      </c>
      <c r="C32" s="1158" t="s">
        <v>676</v>
      </c>
      <c r="D32" s="1154">
        <v>143594.75</v>
      </c>
      <c r="E32" s="1155"/>
    </row>
    <row r="33" spans="1:5" ht="15.75" thickBot="1" x14ac:dyDescent="0.3">
      <c r="A33" s="1159"/>
      <c r="B33" s="1179" t="s">
        <v>44</v>
      </c>
      <c r="C33" s="1160"/>
      <c r="D33" s="1180">
        <f>+D13+SUM(D21:D32)</f>
        <v>1140121.1099999999</v>
      </c>
      <c r="E33" s="1149">
        <f>+E13+SUM(E21:E32)</f>
        <v>366028.38999999996</v>
      </c>
    </row>
    <row r="34" spans="1:5" ht="30.75" thickBot="1" x14ac:dyDescent="0.3">
      <c r="A34" s="1159"/>
      <c r="B34" s="1148" t="s">
        <v>680</v>
      </c>
      <c r="C34" s="1181"/>
      <c r="D34" s="1180">
        <f>D33</f>
        <v>1140121.1099999999</v>
      </c>
      <c r="E34" s="1149"/>
    </row>
    <row r="35" spans="1:5" ht="24.75" customHeight="1" x14ac:dyDescent="0.25">
      <c r="A35" s="1150"/>
      <c r="B35" s="1163" t="s">
        <v>681</v>
      </c>
      <c r="C35" s="1164"/>
      <c r="D35" s="1151">
        <f>+D33-E33</f>
        <v>774092.72</v>
      </c>
      <c r="E35" s="1165"/>
    </row>
    <row r="36" spans="1:5" ht="15.75" thickBot="1" x14ac:dyDescent="0.3">
      <c r="A36" s="1166"/>
      <c r="B36" s="1167" t="s">
        <v>50</v>
      </c>
      <c r="C36" s="1168"/>
      <c r="D36" s="1169">
        <f>SUM(D34-D35)</f>
        <v>366028.3899999999</v>
      </c>
      <c r="E36" s="1170"/>
    </row>
  </sheetData>
  <mergeCells count="1">
    <mergeCell ref="A8:F8"/>
  </mergeCells>
  <pageMargins left="0.7" right="0.7" top="0.75" bottom="0.75" header="0.3" footer="0.3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9</vt:i4>
      </vt:variant>
      <vt:variant>
        <vt:lpstr>Įvardinti diapazonai</vt:lpstr>
      </vt:variant>
      <vt:variant>
        <vt:i4>5</vt:i4>
      </vt:variant>
    </vt:vector>
  </HeadingPairs>
  <TitlesOfParts>
    <vt:vector size="14" baseType="lpstr">
      <vt:lpstr>1-pajamos</vt:lpstr>
      <vt:lpstr>2-vb.dot.</vt:lpstr>
      <vt:lpstr>3-pajamos</vt:lpstr>
      <vt:lpstr>4-išl.asign.vald. </vt:lpstr>
      <vt:lpstr>5-išl.pagal programas </vt:lpstr>
      <vt:lpstr>5-programos</vt:lpstr>
      <vt:lpstr>6-vb.dot.pask.</vt:lpstr>
      <vt:lpstr>8- projektai</vt:lpstr>
      <vt:lpstr>10- ES lėšos</vt:lpstr>
      <vt:lpstr>'1-pajamos'!Print_Titles</vt:lpstr>
      <vt:lpstr>'2-vb.dot.'!Print_Titles</vt:lpstr>
      <vt:lpstr>'4-išl.asign.vald. '!Print_Titles</vt:lpstr>
      <vt:lpstr>'5-programos'!Print_Titles</vt:lpstr>
      <vt:lpstr>'6-vb.dot.pask.'!Print_Titles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Aldona</dc:creator>
  <cp:lastModifiedBy>Giedrė Kunigelienė</cp:lastModifiedBy>
  <cp:lastPrinted>2021-12-27T12:48:06Z</cp:lastPrinted>
  <dcterms:created xsi:type="dcterms:W3CDTF">2013-02-05T08:01:03Z</dcterms:created>
  <dcterms:modified xsi:type="dcterms:W3CDTF">2021-12-27T12:48:10Z</dcterms:modified>
</cp:coreProperties>
</file>