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8"/>
  </bookViews>
  <sheets>
    <sheet name="1-pajamos" sheetId="21" r:id="rId1"/>
    <sheet name="2-sp.dot." sheetId="2" r:id="rId2"/>
    <sheet name="3-pajamos" sheetId="23" r:id="rId3"/>
    <sheet name="4-išl.asign.vald. " sheetId="14" r:id="rId4"/>
    <sheet name="5-išl.pagal programas " sheetId="15" state="hidden" r:id="rId5"/>
    <sheet name="5-programos" sheetId="20" r:id="rId6"/>
    <sheet name="6-valst.deleg.f-jų paskirst." sheetId="8" r:id="rId7"/>
    <sheet name="8 -ES projektai" sheetId="3" r:id="rId8"/>
    <sheet name="9-ML_valdymas_pagalba" sheetId="22" r:id="rId9"/>
  </sheets>
  <definedNames>
    <definedName name="_xlnm.Print_Titles" localSheetId="1">'2-sp.dot.'!$9:$9</definedName>
    <definedName name="_xlnm.Print_Titles" localSheetId="3">'4-išl.asign.vald. '!$11:$13</definedName>
    <definedName name="_xlnm.Print_Titles" localSheetId="4">'5-išl.pagal programas '!#REF!</definedName>
    <definedName name="_xlnm.Print_Titles" localSheetId="5">'5-programos'!$10:$12</definedName>
    <definedName name="_xlnm.Print_Titles" localSheetId="6">'6-valst.deleg.f-jų paskirst.'!$10:$11</definedName>
    <definedName name="_xlnm.Print_Titles" localSheetId="7">'8 -ES projektai'!$12:$14</definedName>
  </definedNames>
  <calcPr calcId="145621" fullCalcOnLoad="1"/>
  <fileRecoveryPr autoRecover="0"/>
</workbook>
</file>

<file path=xl/calcChain.xml><?xml version="1.0" encoding="utf-8"?>
<calcChain xmlns="http://schemas.openxmlformats.org/spreadsheetml/2006/main">
  <c r="G16" i="14" l="1"/>
  <c r="F16" i="14"/>
  <c r="E16" i="14"/>
  <c r="N14" i="14"/>
  <c r="N72" i="14"/>
  <c r="F72" i="14"/>
  <c r="O14" i="14"/>
  <c r="M14" i="14"/>
  <c r="M14" i="20"/>
  <c r="E14" i="20"/>
  <c r="L14" i="20"/>
  <c r="F50" i="20"/>
  <c r="X72" i="14"/>
  <c r="C57" i="20"/>
  <c r="D57" i="20"/>
  <c r="E22" i="14"/>
  <c r="F22" i="14"/>
  <c r="I31" i="14"/>
  <c r="E31" i="14"/>
  <c r="L72" i="14"/>
  <c r="E44" i="14"/>
  <c r="H44" i="14"/>
  <c r="I44" i="14"/>
  <c r="C75" i="20"/>
  <c r="F75" i="20"/>
  <c r="C20" i="20"/>
  <c r="D20" i="20"/>
  <c r="G19" i="20"/>
  <c r="C19" i="20"/>
  <c r="H19" i="20"/>
  <c r="D19" i="20"/>
  <c r="C67" i="20"/>
  <c r="D67" i="20"/>
  <c r="G66" i="20"/>
  <c r="C66" i="20"/>
  <c r="H66" i="20"/>
  <c r="D66" i="20"/>
  <c r="E39" i="14"/>
  <c r="E40" i="14"/>
  <c r="F39" i="14"/>
  <c r="F40" i="14"/>
  <c r="I40" i="14"/>
  <c r="I39" i="14"/>
  <c r="K72" i="14"/>
  <c r="P82" i="3"/>
  <c r="O82" i="3"/>
  <c r="N82" i="3"/>
  <c r="M82" i="3"/>
  <c r="L82" i="3"/>
  <c r="F81" i="3"/>
  <c r="K80" i="3"/>
  <c r="F80" i="3"/>
  <c r="K79" i="3"/>
  <c r="F79" i="3"/>
  <c r="K78" i="3"/>
  <c r="F78" i="3"/>
  <c r="K77" i="3"/>
  <c r="F77" i="3"/>
  <c r="K76" i="3"/>
  <c r="F76" i="3"/>
  <c r="K75" i="3"/>
  <c r="F75" i="3"/>
  <c r="K74" i="3"/>
  <c r="F74" i="3"/>
  <c r="K73" i="3"/>
  <c r="F73" i="3"/>
  <c r="K72" i="3"/>
  <c r="F72" i="3"/>
  <c r="K71" i="3"/>
  <c r="F71" i="3"/>
  <c r="K70" i="3"/>
  <c r="F70" i="3"/>
  <c r="K69" i="3"/>
  <c r="F69" i="3"/>
  <c r="K68" i="3"/>
  <c r="F68" i="3"/>
  <c r="K67" i="3"/>
  <c r="F67" i="3"/>
  <c r="K66" i="3"/>
  <c r="F66" i="3"/>
  <c r="K65" i="3"/>
  <c r="F65" i="3"/>
  <c r="K64" i="3"/>
  <c r="F64" i="3"/>
  <c r="K63" i="3"/>
  <c r="F63" i="3"/>
  <c r="K62" i="3"/>
  <c r="F62" i="3"/>
  <c r="K61" i="3"/>
  <c r="F61" i="3"/>
  <c r="K60" i="3"/>
  <c r="F60" i="3"/>
  <c r="K59" i="3"/>
  <c r="F59" i="3"/>
  <c r="K58" i="3"/>
  <c r="F58" i="3"/>
  <c r="K57" i="3"/>
  <c r="F57" i="3"/>
  <c r="K56" i="3"/>
  <c r="F56" i="3"/>
  <c r="K55" i="3"/>
  <c r="F55" i="3"/>
  <c r="K54" i="3"/>
  <c r="F54" i="3"/>
  <c r="K53" i="3"/>
  <c r="F53" i="3"/>
  <c r="K52" i="3"/>
  <c r="F52" i="3"/>
  <c r="K51" i="3"/>
  <c r="F51" i="3"/>
  <c r="K50" i="3"/>
  <c r="F50" i="3"/>
  <c r="K49" i="3"/>
  <c r="K48" i="3"/>
  <c r="F48" i="3"/>
  <c r="K47" i="3"/>
  <c r="F47" i="3"/>
  <c r="K46" i="3"/>
  <c r="F46" i="3"/>
  <c r="K45" i="3"/>
  <c r="F45" i="3"/>
  <c r="K44" i="3"/>
  <c r="F44" i="3"/>
  <c r="K43" i="3"/>
  <c r="F43" i="3"/>
  <c r="K42" i="3"/>
  <c r="F42" i="3"/>
  <c r="K41" i="3"/>
  <c r="F41" i="3"/>
  <c r="K40" i="3"/>
  <c r="F40" i="3"/>
  <c r="K39" i="3"/>
  <c r="F39" i="3"/>
  <c r="K38" i="3"/>
  <c r="F38" i="3"/>
  <c r="K37" i="3"/>
  <c r="F37" i="3"/>
  <c r="K36" i="3"/>
  <c r="F36" i="3"/>
  <c r="K35" i="3"/>
  <c r="F35" i="3"/>
  <c r="K34" i="3"/>
  <c r="F34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K19" i="3"/>
  <c r="F19" i="3"/>
  <c r="K18" i="3"/>
  <c r="F18" i="3"/>
  <c r="K17" i="3"/>
  <c r="F17" i="3"/>
  <c r="K16" i="3"/>
  <c r="F16" i="3"/>
  <c r="K15" i="3"/>
  <c r="K82" i="3"/>
  <c r="F15" i="3"/>
  <c r="J21" i="20"/>
  <c r="C65" i="20"/>
  <c r="D65" i="20"/>
  <c r="L64" i="20"/>
  <c r="D64" i="20"/>
  <c r="M64" i="20"/>
  <c r="M54" i="20"/>
  <c r="E54" i="20"/>
  <c r="N64" i="20"/>
  <c r="N54" i="20"/>
  <c r="N77" i="20"/>
  <c r="K64" i="20"/>
  <c r="C64" i="20"/>
  <c r="T50" i="20"/>
  <c r="S50" i="20"/>
  <c r="C53" i="20"/>
  <c r="D53" i="20"/>
  <c r="D63" i="20"/>
  <c r="C63" i="20"/>
  <c r="D62" i="20"/>
  <c r="C62" i="20"/>
  <c r="D61" i="20"/>
  <c r="C61" i="20"/>
  <c r="G60" i="20"/>
  <c r="D60" i="20"/>
  <c r="C60" i="20"/>
  <c r="D59" i="20"/>
  <c r="C59" i="20"/>
  <c r="G58" i="20"/>
  <c r="D58" i="20"/>
  <c r="C58" i="20"/>
  <c r="G52" i="20"/>
  <c r="D52" i="20"/>
  <c r="C52" i="20"/>
  <c r="H51" i="20"/>
  <c r="G51" i="20"/>
  <c r="D76" i="20"/>
  <c r="G74" i="20"/>
  <c r="C74" i="20"/>
  <c r="G76" i="20"/>
  <c r="C76" i="20"/>
  <c r="G68" i="20"/>
  <c r="G69" i="20"/>
  <c r="C69" i="20"/>
  <c r="G73" i="20"/>
  <c r="C73" i="20"/>
  <c r="F73" i="20"/>
  <c r="D73" i="20"/>
  <c r="F72" i="20"/>
  <c r="D72" i="20"/>
  <c r="C72" i="20"/>
  <c r="D74" i="20"/>
  <c r="F74" i="20"/>
  <c r="V72" i="14"/>
  <c r="I34" i="14"/>
  <c r="H31" i="14"/>
  <c r="H32" i="14"/>
  <c r="E32" i="14"/>
  <c r="F30" i="14"/>
  <c r="F31" i="14"/>
  <c r="F32" i="14"/>
  <c r="I42" i="14"/>
  <c r="E42" i="14"/>
  <c r="I43" i="14"/>
  <c r="E43" i="14"/>
  <c r="F26" i="14"/>
  <c r="F27" i="14"/>
  <c r="E26" i="14"/>
  <c r="E27" i="14"/>
  <c r="F24" i="14"/>
  <c r="E24" i="14"/>
  <c r="E31" i="8"/>
  <c r="F31" i="8"/>
  <c r="D31" i="8"/>
  <c r="D43" i="2"/>
  <c r="D42" i="2"/>
  <c r="D82" i="2"/>
  <c r="D27" i="2"/>
  <c r="D60" i="2"/>
  <c r="D78" i="2"/>
  <c r="D80" i="2"/>
  <c r="E33" i="21"/>
  <c r="E55" i="21"/>
  <c r="I21" i="20"/>
  <c r="I61" i="14"/>
  <c r="M48" i="14"/>
  <c r="K26" i="20"/>
  <c r="G35" i="14"/>
  <c r="G36" i="14"/>
  <c r="G37" i="14"/>
  <c r="M37" i="14"/>
  <c r="E37" i="14"/>
  <c r="Q69" i="14"/>
  <c r="Q68" i="14"/>
  <c r="E68" i="14"/>
  <c r="Q67" i="14"/>
  <c r="Q66" i="14"/>
  <c r="Q65" i="14"/>
  <c r="Q64" i="14"/>
  <c r="E64" i="14"/>
  <c r="Q63" i="14"/>
  <c r="Q62" i="14"/>
  <c r="Q61" i="14"/>
  <c r="Q60" i="14"/>
  <c r="Q59" i="14"/>
  <c r="Q58" i="14"/>
  <c r="Q57" i="14"/>
  <c r="Q56" i="14"/>
  <c r="Q55" i="14"/>
  <c r="Q50" i="14"/>
  <c r="Q49" i="14"/>
  <c r="Q48" i="14"/>
  <c r="Q47" i="14"/>
  <c r="M67" i="14"/>
  <c r="M66" i="14"/>
  <c r="M65" i="14"/>
  <c r="M63" i="14"/>
  <c r="M62" i="14"/>
  <c r="M61" i="14"/>
  <c r="M60" i="14"/>
  <c r="M59" i="14"/>
  <c r="M58" i="14"/>
  <c r="M56" i="14"/>
  <c r="M55" i="14"/>
  <c r="M53" i="14"/>
  <c r="M51" i="14"/>
  <c r="M50" i="14"/>
  <c r="I71" i="14"/>
  <c r="E71" i="14"/>
  <c r="I67" i="14"/>
  <c r="I66" i="14"/>
  <c r="I65" i="14"/>
  <c r="E65" i="14"/>
  <c r="I63" i="14"/>
  <c r="I62" i="14"/>
  <c r="E62" i="14"/>
  <c r="I60" i="14"/>
  <c r="E60" i="14"/>
  <c r="I58" i="14"/>
  <c r="I55" i="14"/>
  <c r="E55" i="14"/>
  <c r="I54" i="14"/>
  <c r="I52" i="14"/>
  <c r="I50" i="14"/>
  <c r="E50" i="14"/>
  <c r="I49" i="14"/>
  <c r="I48" i="14"/>
  <c r="E48" i="14"/>
  <c r="I47" i="14"/>
  <c r="G70" i="14"/>
  <c r="T72" i="14"/>
  <c r="S72" i="14"/>
  <c r="R72" i="14"/>
  <c r="G49" i="20"/>
  <c r="C49" i="20"/>
  <c r="E49" i="20"/>
  <c r="D49" i="20"/>
  <c r="E27" i="20"/>
  <c r="D27" i="20"/>
  <c r="E26" i="20"/>
  <c r="D26" i="20"/>
  <c r="E25" i="20"/>
  <c r="D25" i="20"/>
  <c r="G45" i="20"/>
  <c r="G44" i="20"/>
  <c r="G43" i="20"/>
  <c r="G42" i="20"/>
  <c r="G41" i="20"/>
  <c r="G40" i="20"/>
  <c r="G39" i="20"/>
  <c r="G38" i="20"/>
  <c r="G37" i="20"/>
  <c r="G36" i="20"/>
  <c r="G27" i="20"/>
  <c r="G25" i="20"/>
  <c r="G28" i="20"/>
  <c r="K45" i="20"/>
  <c r="K44" i="20"/>
  <c r="K43" i="20"/>
  <c r="K41" i="20"/>
  <c r="K40" i="20"/>
  <c r="K39" i="20"/>
  <c r="K38" i="20"/>
  <c r="K37" i="20"/>
  <c r="K36" i="20"/>
  <c r="K34" i="20"/>
  <c r="K33" i="20"/>
  <c r="K31" i="20"/>
  <c r="K29" i="20"/>
  <c r="K28" i="20"/>
  <c r="L22" i="20"/>
  <c r="G33" i="20"/>
  <c r="G32" i="20"/>
  <c r="G31" i="20"/>
  <c r="G29" i="20"/>
  <c r="M21" i="20"/>
  <c r="O46" i="20"/>
  <c r="C46" i="20"/>
  <c r="O45" i="20"/>
  <c r="E46" i="20"/>
  <c r="D46" i="20"/>
  <c r="E45" i="20"/>
  <c r="D45" i="20"/>
  <c r="G68" i="14"/>
  <c r="F68" i="14"/>
  <c r="G67" i="14"/>
  <c r="F67" i="14"/>
  <c r="O44" i="20"/>
  <c r="C44" i="20"/>
  <c r="O43" i="20"/>
  <c r="G71" i="14"/>
  <c r="F71" i="14"/>
  <c r="G69" i="14"/>
  <c r="F69" i="14"/>
  <c r="G66" i="14"/>
  <c r="F66" i="14"/>
  <c r="G65" i="14"/>
  <c r="F65" i="14"/>
  <c r="G64" i="14"/>
  <c r="F64" i="14"/>
  <c r="G63" i="14"/>
  <c r="F63" i="14"/>
  <c r="G62" i="14"/>
  <c r="F62" i="14"/>
  <c r="G61" i="14"/>
  <c r="F61" i="14"/>
  <c r="G60" i="14"/>
  <c r="F60" i="14"/>
  <c r="G59" i="14"/>
  <c r="F59" i="14"/>
  <c r="G58" i="14"/>
  <c r="F58" i="14"/>
  <c r="G57" i="14"/>
  <c r="F57" i="14"/>
  <c r="G56" i="14"/>
  <c r="F56" i="14"/>
  <c r="G55" i="14"/>
  <c r="F55" i="14"/>
  <c r="G54" i="14"/>
  <c r="F54" i="14"/>
  <c r="G53" i="14"/>
  <c r="F53" i="14"/>
  <c r="G52" i="14"/>
  <c r="F52" i="14"/>
  <c r="G51" i="14"/>
  <c r="F51" i="14"/>
  <c r="G50" i="14"/>
  <c r="F50" i="14"/>
  <c r="G49" i="14"/>
  <c r="F49" i="14"/>
  <c r="G48" i="14"/>
  <c r="F48" i="14"/>
  <c r="G47" i="14"/>
  <c r="F47" i="14"/>
  <c r="E44" i="20"/>
  <c r="D44" i="20"/>
  <c r="E43" i="20"/>
  <c r="D43" i="20"/>
  <c r="O47" i="20"/>
  <c r="C47" i="20"/>
  <c r="O42" i="20"/>
  <c r="O41" i="20"/>
  <c r="O40" i="20"/>
  <c r="O39" i="20"/>
  <c r="C39" i="20"/>
  <c r="O38" i="20"/>
  <c r="O37" i="20"/>
  <c r="C37" i="20"/>
  <c r="O36" i="20"/>
  <c r="O33" i="20"/>
  <c r="O32" i="20"/>
  <c r="O31" i="20"/>
  <c r="O30" i="20"/>
  <c r="O29" i="20"/>
  <c r="C29" i="20"/>
  <c r="O28" i="20"/>
  <c r="O27" i="20"/>
  <c r="C27" i="20"/>
  <c r="O26" i="20"/>
  <c r="O25" i="20"/>
  <c r="R77" i="20"/>
  <c r="E48" i="20"/>
  <c r="E47" i="20"/>
  <c r="D47" i="20"/>
  <c r="E42" i="20"/>
  <c r="D42" i="20"/>
  <c r="E41" i="20"/>
  <c r="D41" i="20"/>
  <c r="E40" i="20"/>
  <c r="D40" i="20"/>
  <c r="E39" i="20"/>
  <c r="D39" i="20"/>
  <c r="E38" i="20"/>
  <c r="D38" i="20"/>
  <c r="E37" i="20"/>
  <c r="D37" i="20"/>
  <c r="E36" i="20"/>
  <c r="D36" i="20"/>
  <c r="E33" i="20"/>
  <c r="D33" i="20"/>
  <c r="E32" i="20"/>
  <c r="D32" i="20"/>
  <c r="E31" i="20"/>
  <c r="D31" i="20"/>
  <c r="E30" i="20"/>
  <c r="D30" i="20"/>
  <c r="E29" i="20"/>
  <c r="D29" i="20"/>
  <c r="E28" i="20"/>
  <c r="D28" i="20"/>
  <c r="E22" i="20"/>
  <c r="E23" i="20"/>
  <c r="D23" i="20"/>
  <c r="C23" i="20"/>
  <c r="E24" i="20"/>
  <c r="D24" i="20"/>
  <c r="Q36" i="14"/>
  <c r="E68" i="20"/>
  <c r="D68" i="20"/>
  <c r="C68" i="20"/>
  <c r="F42" i="14"/>
  <c r="G42" i="14"/>
  <c r="G45" i="14"/>
  <c r="N35" i="14"/>
  <c r="M35" i="14"/>
  <c r="F37" i="14"/>
  <c r="D72" i="2"/>
  <c r="E63" i="21"/>
  <c r="E62" i="21"/>
  <c r="E26" i="21"/>
  <c r="E22" i="21"/>
  <c r="E20" i="21"/>
  <c r="E16" i="21"/>
  <c r="E14" i="21"/>
  <c r="I50" i="20"/>
  <c r="I77" i="20"/>
  <c r="E69" i="20"/>
  <c r="D69" i="20"/>
  <c r="N71" i="20"/>
  <c r="N70" i="20"/>
  <c r="L71" i="20"/>
  <c r="L70" i="20"/>
  <c r="J71" i="20"/>
  <c r="J70" i="20"/>
  <c r="H71" i="20"/>
  <c r="H70" i="20"/>
  <c r="C56" i="20"/>
  <c r="D56" i="20"/>
  <c r="L55" i="20"/>
  <c r="L54" i="20"/>
  <c r="J55" i="20"/>
  <c r="J54" i="20"/>
  <c r="H55" i="20"/>
  <c r="H54" i="20"/>
  <c r="D54" i="20"/>
  <c r="G15" i="20"/>
  <c r="F15" i="20"/>
  <c r="E15" i="20"/>
  <c r="D15" i="20"/>
  <c r="M13" i="20"/>
  <c r="L13" i="20"/>
  <c r="J14" i="20"/>
  <c r="F14" i="20"/>
  <c r="H14" i="20"/>
  <c r="H13" i="20"/>
  <c r="P29" i="14"/>
  <c r="P72" i="14"/>
  <c r="N29" i="14"/>
  <c r="L29" i="14"/>
  <c r="H72" i="14"/>
  <c r="N20" i="14"/>
  <c r="M20" i="14"/>
  <c r="F28" i="14"/>
  <c r="E28" i="14"/>
  <c r="F41" i="14"/>
  <c r="H50" i="20"/>
  <c r="D50" i="20"/>
  <c r="J33" i="14"/>
  <c r="I33" i="14"/>
  <c r="E33" i="14"/>
  <c r="F34" i="14"/>
  <c r="E34" i="14"/>
  <c r="L20" i="14"/>
  <c r="I23" i="14"/>
  <c r="D18" i="23"/>
  <c r="G18" i="23"/>
  <c r="V21" i="20"/>
  <c r="V77" i="20"/>
  <c r="U21" i="20"/>
  <c r="U77" i="20"/>
  <c r="T21" i="20"/>
  <c r="S21" i="20"/>
  <c r="C24" i="20"/>
  <c r="E37" i="22"/>
  <c r="D37" i="22"/>
  <c r="Q54" i="14"/>
  <c r="E54" i="14"/>
  <c r="Q52" i="14"/>
  <c r="Q51" i="14"/>
  <c r="I51" i="14"/>
  <c r="O35" i="20"/>
  <c r="C35" i="20"/>
  <c r="O34" i="20"/>
  <c r="E35" i="20"/>
  <c r="D35" i="20"/>
  <c r="E34" i="20"/>
  <c r="D34" i="20"/>
  <c r="Q53" i="14"/>
  <c r="R46" i="14"/>
  <c r="F46" i="14"/>
  <c r="Q21" i="20"/>
  <c r="H15" i="14"/>
  <c r="L14" i="14"/>
  <c r="H30" i="14"/>
  <c r="D69" i="2"/>
  <c r="D67" i="2"/>
  <c r="D56" i="2"/>
  <c r="D39" i="2"/>
  <c r="D37" i="2"/>
  <c r="D35" i="2"/>
  <c r="D33" i="2"/>
  <c r="D31" i="2"/>
  <c r="D24" i="2"/>
  <c r="D18" i="2"/>
  <c r="D14" i="2"/>
  <c r="D10" i="2"/>
  <c r="H22" i="20"/>
  <c r="G43" i="14"/>
  <c r="J14" i="14"/>
  <c r="M29" i="14"/>
  <c r="J35" i="14"/>
  <c r="J20" i="14"/>
  <c r="J29" i="14"/>
  <c r="F29" i="14"/>
  <c r="I25" i="14"/>
  <c r="E25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/>
  <c r="D204" i="15"/>
  <c r="A204" i="15"/>
  <c r="A205" i="15"/>
  <c r="H203" i="15"/>
  <c r="G203" i="15"/>
  <c r="C203" i="15"/>
  <c r="G202" i="15"/>
  <c r="G200" i="15"/>
  <c r="D202" i="15"/>
  <c r="K201" i="15"/>
  <c r="C201" i="15"/>
  <c r="D201" i="15"/>
  <c r="L200" i="15"/>
  <c r="K200" i="15"/>
  <c r="H200" i="15"/>
  <c r="D200" i="15"/>
  <c r="G199" i="15"/>
  <c r="G198" i="15"/>
  <c r="C198" i="15"/>
  <c r="D199" i="15"/>
  <c r="A199" i="15"/>
  <c r="A200" i="15"/>
  <c r="A201" i="15"/>
  <c r="A202" i="15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E175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/>
  <c r="E188" i="15"/>
  <c r="D188" i="15"/>
  <c r="A188" i="15"/>
  <c r="A189" i="15"/>
  <c r="A190" i="15"/>
  <c r="A191" i="15"/>
  <c r="A192" i="15"/>
  <c r="A193" i="15"/>
  <c r="A194" i="15"/>
  <c r="A195" i="15"/>
  <c r="A196" i="15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D183" i="15"/>
  <c r="C183" i="15"/>
  <c r="G182" i="15"/>
  <c r="D182" i="15"/>
  <c r="C182" i="15"/>
  <c r="K181" i="15"/>
  <c r="C181" i="15"/>
  <c r="D181" i="15"/>
  <c r="G180" i="15"/>
  <c r="C180" i="15"/>
  <c r="D180" i="15"/>
  <c r="A180" i="15"/>
  <c r="A181" i="15"/>
  <c r="G179" i="15"/>
  <c r="C179" i="15"/>
  <c r="F179" i="15"/>
  <c r="K178" i="15"/>
  <c r="C178" i="15"/>
  <c r="F178" i="15"/>
  <c r="N177" i="15"/>
  <c r="K177" i="15"/>
  <c r="C177" i="15"/>
  <c r="G177" i="15"/>
  <c r="D177" i="15"/>
  <c r="L176" i="15"/>
  <c r="J176" i="15"/>
  <c r="J175" i="15"/>
  <c r="H176" i="15"/>
  <c r="V175" i="15"/>
  <c r="U175" i="15"/>
  <c r="T175" i="15"/>
  <c r="I175" i="15"/>
  <c r="S174" i="15"/>
  <c r="C174" i="15"/>
  <c r="K174" i="15"/>
  <c r="E174" i="15"/>
  <c r="D174" i="15"/>
  <c r="A174" i="15"/>
  <c r="A175" i="15"/>
  <c r="A176" i="15"/>
  <c r="A177" i="15"/>
  <c r="A178" i="15"/>
  <c r="S173" i="15"/>
  <c r="C173" i="15"/>
  <c r="K173" i="15"/>
  <c r="E173" i="15"/>
  <c r="D173" i="15"/>
  <c r="G172" i="15"/>
  <c r="C172" i="15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/>
  <c r="G146" i="15"/>
  <c r="C146" i="15"/>
  <c r="D146" i="15"/>
  <c r="G145" i="15"/>
  <c r="C145" i="15"/>
  <c r="D145" i="15"/>
  <c r="G144" i="15"/>
  <c r="C144" i="15"/>
  <c r="D144" i="15"/>
  <c r="G143" i="15"/>
  <c r="G141" i="15"/>
  <c r="D143" i="15"/>
  <c r="G142" i="15"/>
  <c r="C142" i="15"/>
  <c r="D142" i="15"/>
  <c r="M141" i="15"/>
  <c r="M140" i="15"/>
  <c r="L141" i="15"/>
  <c r="J141" i="15"/>
  <c r="H141" i="15"/>
  <c r="D141" i="15"/>
  <c r="A141" i="15"/>
  <c r="A142" i="15"/>
  <c r="A143" i="15"/>
  <c r="A144" i="15"/>
  <c r="U140" i="15"/>
  <c r="T140" i="15"/>
  <c r="S140" i="15"/>
  <c r="L140" i="15"/>
  <c r="I140" i="15"/>
  <c r="S139" i="15"/>
  <c r="G139" i="15"/>
  <c r="E139" i="15"/>
  <c r="D139" i="15"/>
  <c r="S138" i="15"/>
  <c r="S99" i="15"/>
  <c r="G138" i="15"/>
  <c r="E138" i="15"/>
  <c r="D138" i="15"/>
  <c r="G137" i="15"/>
  <c r="C137" i="15"/>
  <c r="D137" i="15"/>
  <c r="G136" i="15"/>
  <c r="D136" i="15"/>
  <c r="C136" i="15"/>
  <c r="D135" i="15"/>
  <c r="G134" i="15"/>
  <c r="C134" i="15"/>
  <c r="D134" i="15"/>
  <c r="G133" i="15"/>
  <c r="C133" i="15"/>
  <c r="D133" i="15"/>
  <c r="G132" i="15"/>
  <c r="C132" i="15"/>
  <c r="D132" i="15"/>
  <c r="S131" i="15"/>
  <c r="G131" i="15"/>
  <c r="E131" i="15"/>
  <c r="D131" i="15"/>
  <c r="C131" i="15"/>
  <c r="G130" i="15"/>
  <c r="C130" i="15"/>
  <c r="D130" i="15"/>
  <c r="G129" i="15"/>
  <c r="C129" i="15"/>
  <c r="E129" i="15"/>
  <c r="D129" i="15"/>
  <c r="S128" i="15"/>
  <c r="G128" i="15"/>
  <c r="E128" i="15"/>
  <c r="D128" i="15"/>
  <c r="C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S123" i="15"/>
  <c r="G123" i="15"/>
  <c r="E123" i="15"/>
  <c r="D123" i="15"/>
  <c r="C123" i="15"/>
  <c r="S122" i="15"/>
  <c r="G122" i="15"/>
  <c r="C122" i="15"/>
  <c r="E122" i="15"/>
  <c r="D122" i="15"/>
  <c r="G121" i="15"/>
  <c r="C121" i="15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/>
  <c r="D115" i="15"/>
  <c r="S114" i="15"/>
  <c r="G114" i="15"/>
  <c r="F114" i="15"/>
  <c r="E114" i="15"/>
  <c r="D114" i="15"/>
  <c r="C114" i="15"/>
  <c r="G113" i="15"/>
  <c r="D113" i="15"/>
  <c r="C113" i="15"/>
  <c r="G112" i="15"/>
  <c r="C112" i="15"/>
  <c r="D112" i="15"/>
  <c r="S111" i="15"/>
  <c r="G111" i="15"/>
  <c r="F111" i="15"/>
  <c r="E111" i="15"/>
  <c r="D111" i="15"/>
  <c r="C111" i="15"/>
  <c r="G110" i="15"/>
  <c r="D110" i="15"/>
  <c r="C110" i="15"/>
  <c r="G109" i="15"/>
  <c r="C109" i="15"/>
  <c r="D109" i="15"/>
  <c r="G108" i="15"/>
  <c r="C108" i="15"/>
  <c r="D108" i="15"/>
  <c r="G107" i="15"/>
  <c r="C107" i="15"/>
  <c r="D107" i="15"/>
  <c r="G106" i="15"/>
  <c r="D106" i="15"/>
  <c r="C106" i="15"/>
  <c r="G105" i="15"/>
  <c r="C105" i="15"/>
  <c r="D105" i="15"/>
  <c r="G104" i="15"/>
  <c r="C104" i="15"/>
  <c r="D104" i="15"/>
  <c r="A104" i="15"/>
  <c r="G103" i="15"/>
  <c r="C103" i="15"/>
  <c r="D103" i="15"/>
  <c r="G102" i="15"/>
  <c r="G100" i="15"/>
  <c r="D102" i="15"/>
  <c r="C102" i="15"/>
  <c r="G101" i="15"/>
  <c r="D101" i="15"/>
  <c r="C101" i="15"/>
  <c r="H100" i="15"/>
  <c r="H99" i="15"/>
  <c r="D99" i="15"/>
  <c r="V99" i="15"/>
  <c r="U99" i="15"/>
  <c r="T99" i="15"/>
  <c r="I99" i="15"/>
  <c r="F99" i="15"/>
  <c r="G98" i="15"/>
  <c r="C98" i="15"/>
  <c r="D98" i="15"/>
  <c r="A98" i="15"/>
  <c r="A99" i="15"/>
  <c r="A100" i="15"/>
  <c r="A101" i="15"/>
  <c r="A102" i="15"/>
  <c r="G97" i="15"/>
  <c r="C97" i="15"/>
  <c r="D97" i="15"/>
  <c r="G96" i="15"/>
  <c r="C96" i="15"/>
  <c r="E96" i="15"/>
  <c r="D96" i="15"/>
  <c r="G95" i="15"/>
  <c r="C95" i="15"/>
  <c r="E95" i="15"/>
  <c r="D95" i="15"/>
  <c r="G94" i="15"/>
  <c r="C94" i="15"/>
  <c r="E94" i="15"/>
  <c r="D94" i="15"/>
  <c r="A94" i="15"/>
  <c r="A95" i="15"/>
  <c r="A96" i="15"/>
  <c r="G93" i="15"/>
  <c r="C93" i="15"/>
  <c r="E93" i="15"/>
  <c r="D93" i="15"/>
  <c r="G92" i="15"/>
  <c r="C92" i="15"/>
  <c r="E92" i="15"/>
  <c r="D92" i="15"/>
  <c r="G91" i="15"/>
  <c r="E91" i="15"/>
  <c r="D91" i="15"/>
  <c r="C91" i="15"/>
  <c r="G90" i="15"/>
  <c r="D90" i="15"/>
  <c r="C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C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C85" i="15"/>
  <c r="S84" i="15"/>
  <c r="O84" i="15"/>
  <c r="G84" i="15"/>
  <c r="E84" i="15"/>
  <c r="D84" i="15"/>
  <c r="A84" i="15"/>
  <c r="A85" i="15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C80" i="15"/>
  <c r="S79" i="15"/>
  <c r="O79" i="15"/>
  <c r="G79" i="15"/>
  <c r="E79" i="15"/>
  <c r="D79" i="15"/>
  <c r="A79" i="15"/>
  <c r="A80" i="15"/>
  <c r="A81" i="15"/>
  <c r="A82" i="15"/>
  <c r="S78" i="15"/>
  <c r="G78" i="15"/>
  <c r="C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/>
  <c r="S72" i="15"/>
  <c r="O72" i="15"/>
  <c r="E72" i="15"/>
  <c r="D72" i="15"/>
  <c r="S71" i="15"/>
  <c r="G71" i="15"/>
  <c r="C71" i="15"/>
  <c r="F71" i="15"/>
  <c r="E71" i="15"/>
  <c r="D71" i="15"/>
  <c r="S70" i="15"/>
  <c r="O70" i="15"/>
  <c r="C70" i="15"/>
  <c r="G70" i="15"/>
  <c r="F70" i="15"/>
  <c r="E70" i="15"/>
  <c r="D70" i="15"/>
  <c r="S69" i="15"/>
  <c r="O69" i="15"/>
  <c r="G69" i="15"/>
  <c r="C69" i="15"/>
  <c r="E69" i="15"/>
  <c r="D69" i="15"/>
  <c r="O68" i="15"/>
  <c r="K68" i="15"/>
  <c r="C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C64" i="15"/>
  <c r="G64" i="15"/>
  <c r="E64" i="15"/>
  <c r="D64" i="15"/>
  <c r="A64" i="15"/>
  <c r="A65" i="15"/>
  <c r="S63" i="15"/>
  <c r="O63" i="15"/>
  <c r="C63" i="15"/>
  <c r="G63" i="15"/>
  <c r="E63" i="15"/>
  <c r="D63" i="15"/>
  <c r="O62" i="15"/>
  <c r="G62" i="15"/>
  <c r="C62" i="15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E56" i="15"/>
  <c r="D56" i="15"/>
  <c r="A56" i="15"/>
  <c r="A57" i="15"/>
  <c r="A58" i="15"/>
  <c r="A59" i="15"/>
  <c r="A60" i="15"/>
  <c r="A61" i="15"/>
  <c r="A62" i="15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D51" i="15"/>
  <c r="C51" i="15"/>
  <c r="G50" i="15"/>
  <c r="D50" i="15"/>
  <c r="C50" i="15"/>
  <c r="A50" i="15"/>
  <c r="G49" i="15"/>
  <c r="D49" i="15"/>
  <c r="C49" i="15"/>
  <c r="G48" i="15"/>
  <c r="C48" i="15"/>
  <c r="D48" i="15"/>
  <c r="K47" i="15"/>
  <c r="C47" i="15"/>
  <c r="D47" i="15"/>
  <c r="O46" i="15"/>
  <c r="E46" i="15"/>
  <c r="D46" i="15"/>
  <c r="C46" i="15"/>
  <c r="Q45" i="15"/>
  <c r="Q44" i="15"/>
  <c r="P45" i="15"/>
  <c r="P44" i="15"/>
  <c r="P208" i="15"/>
  <c r="O45" i="15"/>
  <c r="L45" i="15"/>
  <c r="L44" i="15"/>
  <c r="I45" i="15"/>
  <c r="H45" i="15"/>
  <c r="H44" i="15"/>
  <c r="A45" i="15"/>
  <c r="V44" i="15"/>
  <c r="U44" i="15"/>
  <c r="T44" i="15"/>
  <c r="M44" i="15"/>
  <c r="J44" i="15"/>
  <c r="I44" i="15"/>
  <c r="E44" i="15"/>
  <c r="S43" i="15"/>
  <c r="K43" i="15"/>
  <c r="G43" i="15"/>
  <c r="C43" i="15"/>
  <c r="E43" i="15"/>
  <c r="D43" i="15"/>
  <c r="S42" i="15"/>
  <c r="K42" i="15"/>
  <c r="G42" i="15"/>
  <c r="E42" i="15"/>
  <c r="D42" i="15"/>
  <c r="S41" i="15"/>
  <c r="K41" i="15"/>
  <c r="G41" i="15"/>
  <c r="E41" i="15"/>
  <c r="D41" i="15"/>
  <c r="S40" i="15"/>
  <c r="K40" i="15"/>
  <c r="C40" i="15"/>
  <c r="G40" i="15"/>
  <c r="E40" i="15"/>
  <c r="D40" i="15"/>
  <c r="S39" i="15"/>
  <c r="K39" i="15"/>
  <c r="K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C35" i="15"/>
  <c r="E35" i="15"/>
  <c r="D35" i="15"/>
  <c r="A35" i="15"/>
  <c r="A36" i="15"/>
  <c r="A37" i="15"/>
  <c r="A38" i="15"/>
  <c r="A39" i="15"/>
  <c r="A40" i="15"/>
  <c r="A41" i="15"/>
  <c r="A42" i="15"/>
  <c r="A43" i="15"/>
  <c r="S34" i="15"/>
  <c r="K34" i="15"/>
  <c r="G34" i="15"/>
  <c r="E34" i="15"/>
  <c r="D34" i="15"/>
  <c r="K33" i="15"/>
  <c r="C33" i="15"/>
  <c r="G33" i="15"/>
  <c r="E33" i="15"/>
  <c r="D33" i="15"/>
  <c r="G32" i="15"/>
  <c r="C32" i="15"/>
  <c r="D32" i="15"/>
  <c r="H31" i="15"/>
  <c r="G31" i="15"/>
  <c r="C31" i="15"/>
  <c r="D31" i="15"/>
  <c r="G30" i="15"/>
  <c r="C30" i="15"/>
  <c r="D30" i="15"/>
  <c r="G29" i="15"/>
  <c r="G28" i="15"/>
  <c r="C28" i="15"/>
  <c r="D29" i="15"/>
  <c r="H28" i="15"/>
  <c r="D28" i="15"/>
  <c r="A28" i="15"/>
  <c r="A29" i="15"/>
  <c r="A30" i="15"/>
  <c r="A31" i="15"/>
  <c r="A32" i="15"/>
  <c r="G27" i="15"/>
  <c r="D27" i="15"/>
  <c r="C27" i="15"/>
  <c r="G26" i="15"/>
  <c r="G25" i="15"/>
  <c r="C25" i="15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/>
  <c r="D21" i="15"/>
  <c r="T20" i="15"/>
  <c r="S20" i="15"/>
  <c r="H20" i="15"/>
  <c r="G20" i="15"/>
  <c r="D20" i="15"/>
  <c r="K19" i="15"/>
  <c r="D19" i="15"/>
  <c r="C19" i="15"/>
  <c r="L18" i="15"/>
  <c r="D18" i="15"/>
  <c r="K18" i="15"/>
  <c r="C18" i="15"/>
  <c r="G17" i="15"/>
  <c r="C17" i="15"/>
  <c r="E17" i="15"/>
  <c r="D17" i="15"/>
  <c r="G16" i="15"/>
  <c r="D16" i="15"/>
  <c r="A16" i="15"/>
  <c r="G15" i="15"/>
  <c r="C15" i="15"/>
  <c r="D15" i="15"/>
  <c r="K14" i="15"/>
  <c r="K13" i="15"/>
  <c r="G14" i="15"/>
  <c r="F14" i="15"/>
  <c r="E14" i="15"/>
  <c r="E13" i="15"/>
  <c r="D14" i="15"/>
  <c r="D13" i="15"/>
  <c r="A14" i="15"/>
  <c r="M13" i="15"/>
  <c r="L13" i="15"/>
  <c r="J13" i="15"/>
  <c r="I13" i="15"/>
  <c r="I9" i="15"/>
  <c r="I208" i="15"/>
  <c r="E208" i="15"/>
  <c r="H13" i="15"/>
  <c r="F13" i="15"/>
  <c r="G12" i="15"/>
  <c r="C12" i="15"/>
  <c r="E12" i="15"/>
  <c r="D12" i="15"/>
  <c r="G11" i="15"/>
  <c r="C11" i="15"/>
  <c r="E11" i="15"/>
  <c r="D11" i="15"/>
  <c r="I10" i="15"/>
  <c r="E10" i="15"/>
  <c r="H10" i="15"/>
  <c r="D10" i="15"/>
  <c r="G10" i="15"/>
  <c r="C10" i="15"/>
  <c r="U9" i="15"/>
  <c r="T9" i="15"/>
  <c r="T208" i="15"/>
  <c r="M9" i="15"/>
  <c r="J9" i="15"/>
  <c r="F43" i="14"/>
  <c r="I41" i="14"/>
  <c r="E41" i="14"/>
  <c r="I36" i="14"/>
  <c r="E36" i="14"/>
  <c r="F36" i="14"/>
  <c r="F25" i="14"/>
  <c r="E23" i="14"/>
  <c r="F23" i="14"/>
  <c r="I21" i="14"/>
  <c r="E21" i="14"/>
  <c r="F21" i="14"/>
  <c r="M72" i="14"/>
  <c r="E72" i="14"/>
  <c r="I45" i="14"/>
  <c r="E45" i="14"/>
  <c r="F45" i="14"/>
  <c r="F9" i="15"/>
  <c r="F177" i="15"/>
  <c r="C139" i="15"/>
  <c r="E99" i="15"/>
  <c r="C77" i="15"/>
  <c r="C74" i="15"/>
  <c r="F44" i="15"/>
  <c r="C67" i="15"/>
  <c r="C56" i="15"/>
  <c r="K45" i="15"/>
  <c r="K44" i="15"/>
  <c r="C138" i="15"/>
  <c r="C79" i="15"/>
  <c r="C88" i="15"/>
  <c r="C73" i="15"/>
  <c r="C61" i="15"/>
  <c r="E45" i="15"/>
  <c r="D206" i="15"/>
  <c r="D203" i="15"/>
  <c r="C200" i="15"/>
  <c r="C202" i="15"/>
  <c r="D198" i="15"/>
  <c r="V208" i="15"/>
  <c r="C186" i="15"/>
  <c r="H175" i="15"/>
  <c r="N176" i="15"/>
  <c r="N175" i="15"/>
  <c r="N208" i="15"/>
  <c r="L175" i="15"/>
  <c r="G176" i="15"/>
  <c r="G175" i="15"/>
  <c r="D176" i="15"/>
  <c r="D175" i="15"/>
  <c r="C166" i="15"/>
  <c r="G170" i="15"/>
  <c r="C170" i="15"/>
  <c r="E140" i="15"/>
  <c r="H140" i="15"/>
  <c r="D140" i="15"/>
  <c r="C127" i="15"/>
  <c r="U208" i="15"/>
  <c r="D100" i="15"/>
  <c r="C82" i="15"/>
  <c r="C59" i="15"/>
  <c r="C86" i="15"/>
  <c r="S44" i="15"/>
  <c r="C57" i="15"/>
  <c r="C72" i="15"/>
  <c r="C76" i="15"/>
  <c r="C84" i="15"/>
  <c r="C65" i="15"/>
  <c r="C81" i="15"/>
  <c r="C83" i="15"/>
  <c r="M208" i="15"/>
  <c r="G45" i="15"/>
  <c r="G44" i="15"/>
  <c r="C44" i="15"/>
  <c r="O44" i="15"/>
  <c r="O208" i="15"/>
  <c r="D45" i="15"/>
  <c r="Q208" i="15"/>
  <c r="C36" i="15"/>
  <c r="C34" i="15"/>
  <c r="C42" i="15"/>
  <c r="C16" i="15"/>
  <c r="E9" i="15"/>
  <c r="H9" i="15"/>
  <c r="K176" i="15"/>
  <c r="K175" i="15"/>
  <c r="C100" i="15"/>
  <c r="G140" i="15"/>
  <c r="C140" i="15"/>
  <c r="C141" i="15"/>
  <c r="C29" i="15"/>
  <c r="C41" i="15"/>
  <c r="C60" i="15"/>
  <c r="C66" i="15"/>
  <c r="C143" i="15"/>
  <c r="C176" i="15"/>
  <c r="C175" i="15"/>
  <c r="L9" i="15"/>
  <c r="G135" i="15"/>
  <c r="C135" i="15"/>
  <c r="K141" i="15"/>
  <c r="K140" i="15"/>
  <c r="K208" i="15"/>
  <c r="H197" i="15"/>
  <c r="C20" i="15"/>
  <c r="C39" i="15"/>
  <c r="C199" i="15"/>
  <c r="F141" i="15"/>
  <c r="J140" i="15"/>
  <c r="C45" i="15"/>
  <c r="D44" i="15"/>
  <c r="F176" i="15"/>
  <c r="F175" i="15"/>
  <c r="G197" i="15"/>
  <c r="G13" i="15"/>
  <c r="C14" i="15"/>
  <c r="S9" i="15"/>
  <c r="S175" i="15"/>
  <c r="K197" i="15"/>
  <c r="C13" i="15"/>
  <c r="G9" i="15"/>
  <c r="D9" i="15"/>
  <c r="L208" i="15"/>
  <c r="C197" i="15"/>
  <c r="D197" i="15"/>
  <c r="H208" i="15"/>
  <c r="S208" i="15"/>
  <c r="J208" i="15"/>
  <c r="F208" i="15"/>
  <c r="F140" i="15"/>
  <c r="G99" i="15"/>
  <c r="C99" i="15"/>
  <c r="G208" i="15"/>
  <c r="C208" i="15"/>
  <c r="C9" i="15"/>
  <c r="D208" i="15"/>
  <c r="I15" i="14"/>
  <c r="I14" i="14"/>
  <c r="F15" i="14"/>
  <c r="G15" i="14"/>
  <c r="S46" i="14"/>
  <c r="G46" i="14"/>
  <c r="P21" i="20"/>
  <c r="O21" i="20"/>
  <c r="O77" i="20"/>
  <c r="Q46" i="14"/>
  <c r="F35" i="14"/>
  <c r="F71" i="20"/>
  <c r="F70" i="20"/>
  <c r="K71" i="20"/>
  <c r="F20" i="14"/>
  <c r="D41" i="2"/>
  <c r="E13" i="21"/>
  <c r="H20" i="14"/>
  <c r="S77" i="20"/>
  <c r="C15" i="20"/>
  <c r="K14" i="20"/>
  <c r="K13" i="20"/>
  <c r="L46" i="14"/>
  <c r="I46" i="14"/>
  <c r="E46" i="14"/>
  <c r="T77" i="20"/>
  <c r="D55" i="20"/>
  <c r="E30" i="14"/>
  <c r="F21" i="20"/>
  <c r="E51" i="14"/>
  <c r="E47" i="14"/>
  <c r="E53" i="14"/>
  <c r="E59" i="14"/>
  <c r="E63" i="14"/>
  <c r="E57" i="14"/>
  <c r="E69" i="14"/>
  <c r="E67" i="14"/>
  <c r="E49" i="14"/>
  <c r="E52" i="14"/>
  <c r="C43" i="20"/>
  <c r="C32" i="20"/>
  <c r="C40" i="20"/>
  <c r="C31" i="20"/>
  <c r="C45" i="20"/>
  <c r="C41" i="20"/>
  <c r="C28" i="20"/>
  <c r="C34" i="20"/>
  <c r="C30" i="20"/>
  <c r="L21" i="20"/>
  <c r="K21" i="20"/>
  <c r="Q77" i="20"/>
  <c r="P77" i="20"/>
  <c r="E15" i="14"/>
  <c r="F55" i="20"/>
  <c r="D14" i="20"/>
  <c r="G22" i="20"/>
  <c r="G21" i="20"/>
  <c r="C21" i="20"/>
  <c r="G14" i="20"/>
  <c r="G13" i="20"/>
  <c r="E21" i="20"/>
  <c r="E25" i="21"/>
  <c r="E71" i="21"/>
  <c r="P46" i="14"/>
  <c r="U72" i="14"/>
  <c r="E61" i="14"/>
  <c r="I29" i="14"/>
  <c r="H14" i="14"/>
  <c r="D22" i="20"/>
  <c r="G55" i="20"/>
  <c r="G54" i="20"/>
  <c r="C54" i="20"/>
  <c r="C26" i="20"/>
  <c r="C42" i="20"/>
  <c r="G71" i="20"/>
  <c r="C71" i="20"/>
  <c r="E50" i="20"/>
  <c r="C38" i="20"/>
  <c r="D71" i="20"/>
  <c r="C14" i="20"/>
  <c r="C25" i="20"/>
  <c r="H21" i="20"/>
  <c r="D21" i="20"/>
  <c r="K22" i="20"/>
  <c r="C22" i="20"/>
  <c r="C33" i="20"/>
  <c r="J13" i="20"/>
  <c r="K55" i="20"/>
  <c r="K54" i="20"/>
  <c r="K70" i="20"/>
  <c r="C36" i="20"/>
  <c r="O72" i="14"/>
  <c r="G72" i="14"/>
  <c r="I20" i="14"/>
  <c r="I72" i="14"/>
  <c r="E20" i="14"/>
  <c r="Q72" i="14"/>
  <c r="E56" i="14"/>
  <c r="E66" i="14"/>
  <c r="J72" i="14"/>
  <c r="H29" i="14"/>
  <c r="I35" i="14"/>
  <c r="G14" i="14"/>
  <c r="E58" i="14"/>
  <c r="E14" i="14"/>
  <c r="G50" i="20"/>
  <c r="C50" i="20"/>
  <c r="C51" i="20"/>
  <c r="M77" i="20"/>
  <c r="E13" i="20"/>
  <c r="F13" i="20"/>
  <c r="K77" i="20"/>
  <c r="E35" i="14"/>
  <c r="H46" i="14"/>
  <c r="E29" i="14"/>
  <c r="C55" i="20"/>
  <c r="F14" i="14"/>
  <c r="L77" i="20"/>
  <c r="D77" i="20"/>
  <c r="F54" i="20"/>
  <c r="J77" i="20"/>
  <c r="F77" i="20"/>
  <c r="D70" i="20"/>
  <c r="G70" i="20"/>
  <c r="C70" i="20"/>
  <c r="C13" i="20"/>
  <c r="G77" i="20"/>
  <c r="C77" i="20"/>
  <c r="D13" i="20"/>
  <c r="H77" i="20"/>
  <c r="E77" i="20"/>
</calcChain>
</file>

<file path=xl/sharedStrings.xml><?xml version="1.0" encoding="utf-8"?>
<sst xmlns="http://schemas.openxmlformats.org/spreadsheetml/2006/main" count="955" uniqueCount="633">
  <si>
    <t>Eil.Nr.</t>
  </si>
  <si>
    <t>Civilinės būklės aktų registravimas</t>
  </si>
  <si>
    <t>Gyvenamosios vietos deklaravimas</t>
  </si>
  <si>
    <t>Priešgaisrinė tarnyba</t>
  </si>
  <si>
    <t>Socialinė parama mokiniams</t>
  </si>
  <si>
    <t>Archyvinių dokumentų tvarkymas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</si>
  <si>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</si>
  <si>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</si>
  <si>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</si>
  <si>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</si>
  <si>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</si>
  <si>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</si>
  <si>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</si>
  <si>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</si>
  <si>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</si>
  <si>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</si>
  <si>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</si>
  <si>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</si>
  <si>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</si>
  <si>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</si>
  <si>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</si>
  <si>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</si>
  <si>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</si>
  <si>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</si>
  <si>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</si>
  <si>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</si>
  <si>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</si>
  <si>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</si>
  <si>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</si>
  <si>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</si>
  <si>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</si>
  <si>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</si>
  <si>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</si>
  <si>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</si>
  <si>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Visuomenės sveikatos priežiūros funkcijoms vykdyti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</si>
  <si>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</si>
  <si>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</si>
  <si>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</si>
  <si>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</si>
  <si>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</si>
  <si>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</si>
  <si>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</si>
  <si>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ASIGNAVIMAI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</si>
  <si>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</si>
  <si>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</si>
  <si>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</si>
  <si>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</si>
  <si>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</si>
  <si>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</si>
  <si>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</si>
  <si>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</si>
  <si>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</si>
  <si>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</si>
  <si>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</si>
  <si>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</si>
  <si>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</si>
  <si>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</si>
  <si>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Socialinė parama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</si>
  <si>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</si>
  <si>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</si>
  <si>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</si>
  <si>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</si>
  <si>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</si>
  <si>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</si>
  <si>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</si>
  <si>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</si>
  <si>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</si>
  <si>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</si>
  <si>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</si>
  <si>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</si>
  <si>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</si>
  <si>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</si>
  <si>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</si>
  <si>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</si>
  <si>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</si>
  <si>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</si>
  <si>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</si>
  <si>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</si>
  <si>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</si>
  <si>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</si>
  <si>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</si>
  <si>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</si>
  <si>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</si>
  <si>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</si>
  <si>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</si>
  <si>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</si>
  <si>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</si>
  <si>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</si>
  <si>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</si>
  <si>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</si>
  <si>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</si>
  <si>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</si>
  <si>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</si>
  <si>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</si>
  <si>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</si>
  <si>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</si>
  <si>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</si>
  <si>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</si>
  <si>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</si>
  <si>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</si>
  <si>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</si>
  <si>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</si>
  <si>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</si>
  <si>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</si>
  <si>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</si>
  <si>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</si>
  <si>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</si>
  <si>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</si>
  <si>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</si>
  <si>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</si>
  <si>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</si>
  <si>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</si>
  <si>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</si>
  <si>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</si>
  <si>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</si>
  <si>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</si>
  <si>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</si>
  <si>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</si>
  <si>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</si>
  <si>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</si>
  <si>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</si>
  <si>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</si>
  <si>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</si>
  <si>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</si>
  <si>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</si>
  <si>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</si>
  <si>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</si>
  <si>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</si>
  <si>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</si>
  <si>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</si>
  <si>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</si>
  <si>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</si>
  <si>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</si>
  <si>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</si>
  <si>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</si>
  <si>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</si>
  <si>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</si>
  <si>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</si>
  <si>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</si>
  <si>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</si>
  <si>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</si>
  <si>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</si>
  <si>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</si>
  <si>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</si>
  <si>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</si>
  <si>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</si>
  <si>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</si>
  <si>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</si>
  <si>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</si>
  <si>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</si>
  <si>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</si>
  <si>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</si>
  <si>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</si>
  <si>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</si>
  <si>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</si>
  <si>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</si>
  <si>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</si>
  <si>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</si>
  <si>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</si>
  <si>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</si>
  <si>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</si>
  <si>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</si>
  <si>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</si>
  <si>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</si>
  <si>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</si>
  <si>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</si>
  <si>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</si>
  <si>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</si>
  <si>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</si>
  <si>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</si>
  <si>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</si>
  <si>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</si>
  <si>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</si>
  <si>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</si>
  <si>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</si>
  <si>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</si>
  <si>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</si>
  <si>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</si>
  <si>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</si>
  <si>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</si>
  <si>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</si>
  <si>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</si>
  <si>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</si>
  <si>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Panemunėlio mokykla-daugiafunkcis centras</t>
  </si>
  <si>
    <t>Mokymo lėšos</t>
  </si>
  <si>
    <t>Statybos ir infrastruktūros plėtros skyrius iš viso</t>
  </si>
  <si>
    <t>Valstybės funkcijos pavadinimas</t>
  </si>
  <si>
    <t>Asignavimų valdytojas</t>
  </si>
  <si>
    <t xml:space="preserve">                                            P A J A M O S </t>
  </si>
  <si>
    <t>(tūkst. eur)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</si>
  <si>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</si>
  <si>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</si>
  <si>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</si>
  <si>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</si>
  <si>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</si>
  <si>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</si>
  <si>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</si>
  <si>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</si>
  <si>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</si>
  <si>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</si>
  <si>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</si>
  <si>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</si>
  <si>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</si>
  <si>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</si>
  <si>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</si>
  <si>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</si>
  <si>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</si>
  <si>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1.1.4.7.1.1.</t>
  </si>
  <si>
    <t>Mokesčiai už aplinkos teršimą</t>
  </si>
  <si>
    <t>1.1.4.7.2.</t>
  </si>
  <si>
    <t>1.1.4.7.2.1.</t>
  </si>
  <si>
    <t>Valstybės rinkliavos</t>
  </si>
  <si>
    <t>1.1.4.7.2.2.</t>
  </si>
  <si>
    <t>Vietinės rinkliavos</t>
  </si>
  <si>
    <t>1.3.</t>
  </si>
  <si>
    <t>1.3.4.1.1.1.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</si>
  <si>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</si>
  <si>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</si>
  <si>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</si>
  <si>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</si>
  <si>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</si>
  <si>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</si>
  <si>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</si>
  <si>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medžiojamų gyvūnų išteklių naudojimą ir kitus valstybinius išteklius</t>
  </si>
  <si>
    <t>1.4.2.1.</t>
  </si>
  <si>
    <t xml:space="preserve">Pajamos už teikiamas paslaugas </t>
  </si>
  <si>
    <t>Pajamos iš baudų ir konfiskacijos</t>
  </si>
  <si>
    <t>Kitos pajamos</t>
  </si>
  <si>
    <t>Biudžeto lėšų likutis</t>
  </si>
  <si>
    <t xml:space="preserve">     biudžetinių įstaigų pajamos už teikiamas paslaugas</t>
  </si>
  <si>
    <t xml:space="preserve">    apyvartos lėšos</t>
  </si>
  <si>
    <t>Turto  mokesčiai (5+6+7)</t>
  </si>
  <si>
    <t>Prekių ir paslaugų mokesčiai (9+10)</t>
  </si>
  <si>
    <t>Rinkliavos(11+12)</t>
  </si>
  <si>
    <t>Rokiškio rajono savivaldybės tarybos</t>
  </si>
  <si>
    <t>8 priedas</t>
  </si>
  <si>
    <t>sumos- tūkst.eurų</t>
  </si>
  <si>
    <t>KULTŪROS, SPPORTO, BENDRUOMENĖS IR VAIKŲ IR JAUNIMO GYVENIMO AKTYVINIMO PROGRAMA (03)</t>
  </si>
  <si>
    <t>RAJONO INFRASTRUKTŪROS OBJEKTŲ PRIEŽIŪRA, PLĖTRA IR MODERNIZAVIMAS (05)</t>
  </si>
  <si>
    <t>1.3.4.2.</t>
  </si>
  <si>
    <t>1.3.4.2.1.1.1.</t>
  </si>
  <si>
    <t>1.3.4.2.1.1.2.</t>
  </si>
  <si>
    <t>Valstybinėms (valstybės perduotoms savivaldybėms) funkcijoms vykdyti</t>
  </si>
  <si>
    <r>
      <t>VF*</t>
    </r>
    <r>
      <rPr>
        <sz val="10"/>
        <rFont val="Arial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</si>
  <si>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</si>
  <si>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1.3.4.1.1.5.2.</t>
  </si>
  <si>
    <t>ROKIŠKIO RAJONO SAVIVALDYBĖS 2021 METŲ BIUDŽETAS</t>
  </si>
  <si>
    <t>Iš viso ML*/SK*</t>
  </si>
  <si>
    <r>
      <t xml:space="preserve">ML* - </t>
    </r>
    <r>
      <rPr>
        <sz val="10"/>
        <rFont val="Arial"/>
        <family val="2"/>
        <charset val="186"/>
      </rPr>
      <t>mokymo lėšos/</t>
    </r>
    <r>
      <rPr>
        <b/>
        <sz val="10"/>
        <rFont val="Arial"/>
        <family val="2"/>
        <charset val="186"/>
      </rPr>
      <t>SK*</t>
    </r>
    <r>
      <rPr>
        <sz val="10"/>
        <rFont val="Arial"/>
        <family val="2"/>
        <charset val="186"/>
      </rPr>
      <t xml:space="preserve"> - lėšos skaitmeninio ugdymo plėtrai</t>
    </r>
  </si>
  <si>
    <t>Švietimo ir sporto skyrius iš viso</t>
  </si>
  <si>
    <t>Švietimo ir sporto skyrius</t>
  </si>
  <si>
    <t>Socialinių paslaugų kolektyvinės sutarties įsipareigojimams įgyvendinti</t>
  </si>
  <si>
    <t xml:space="preserve"> 1.3.4.1.1.1.1.</t>
  </si>
  <si>
    <t xml:space="preserve"> 1.3.4.1.1.1.2.</t>
  </si>
  <si>
    <t xml:space="preserve"> 1.3.4.1.1.1.3.</t>
  </si>
  <si>
    <t xml:space="preserve"> 1.3.4.1.1.1.4.</t>
  </si>
  <si>
    <t>Rokiškio suaugusiųjų ir jaunimo mokymo centro VšĮ Rokiškio psichiatrijos ligoninės Psichosocialinės reabilitacijos skyriaus suaugusiųjų klasėms finansuoti (VBD)</t>
  </si>
  <si>
    <t>1.3.4.1.1.1.5.</t>
  </si>
  <si>
    <t>Pagal teisės aktus savivaldybei perduotai įstaigai išlaikyti (VBD)</t>
  </si>
  <si>
    <t>1.3.4.1.1.5.</t>
  </si>
  <si>
    <t>1.3.4.1.1.5.1.</t>
  </si>
  <si>
    <t>Akredituotai vaikų dienos socialinei priežiūrai organizuoti, teikti ir administruoti (VBD)</t>
  </si>
  <si>
    <t>Skaitmeninio ugdymo plėtrai (ML(COVID)</t>
  </si>
  <si>
    <t>1.3.4.1.1.5.3.</t>
  </si>
  <si>
    <t>Kultūros darbuotojų darbo užmokesčiui padidinti (VBD)</t>
  </si>
  <si>
    <t>1.3.4.1.1.5.5.</t>
  </si>
  <si>
    <t>Savivaldybių viešosioms bibliotekoms dokumentams 2021 metais įsigyti (VBD)</t>
  </si>
  <si>
    <t>1.3.4.1.1.5.6.</t>
  </si>
  <si>
    <t>Neformaliam vaikų švietimui</t>
  </si>
  <si>
    <t>1.3.4.1.1.5.7.</t>
  </si>
  <si>
    <t>Daugiafunkcinės salės Rokiškio m. Taikos g.21A  statybai (VBD/VIP)</t>
  </si>
  <si>
    <t>Rokiškio rajono melioracijos statinių rekonstrukcijai (VBD/VIP)</t>
  </si>
  <si>
    <t>1.4.3.1.</t>
  </si>
  <si>
    <t>1.4.4.1.</t>
  </si>
  <si>
    <t>4.1.1.</t>
  </si>
  <si>
    <t>Materialiojo ir nematerialiojo turto realizavimo pajamos</t>
  </si>
  <si>
    <t>Skolintos lėšos</t>
  </si>
  <si>
    <t xml:space="preserve">  Priemonės</t>
  </si>
  <si>
    <t>suma</t>
  </si>
  <si>
    <t xml:space="preserve">   TEISINGUMO MINISTERIJA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</si>
  <si>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</si>
  <si>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</si>
  <si>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</si>
  <si>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</si>
  <si>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SOCIALINĖS APSAUGOS IR DARBO MINISTERIJA</t>
  </si>
  <si>
    <t>Socialinėms išmokoms</t>
  </si>
  <si>
    <t>Socialinėms paslaugoms</t>
  </si>
  <si>
    <t>Jaunimo teisių apsaugai</t>
  </si>
  <si>
    <t>Darbo rinkos politikos ir gyventojų užimtumui</t>
  </si>
  <si>
    <t>SVEIKATOS APSAUGOS MINISTERIJA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</si>
  <si>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</si>
  <si>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</si>
  <si>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</si>
  <si>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</si>
  <si>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</si>
  <si>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</si>
  <si>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</si>
  <si>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</si>
  <si>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</si>
  <si>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</si>
  <si>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</si>
  <si>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</si>
  <si>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</t>
  </si>
  <si>
    <t>KITOS DOTACIJOS</t>
  </si>
  <si>
    <t>ŠVIETIMO IR MOKSLO MINISTERIJA</t>
  </si>
  <si>
    <t>Lėšos skaitmeninio ugdymo plėtrai</t>
  </si>
  <si>
    <t>Tarpinstitucinio bendradarbiavimo koordinatoriaus pareigybei išlaikyti</t>
  </si>
  <si>
    <t>KULTŪROS MINISTERIJA</t>
  </si>
  <si>
    <t>Kultūros darbuotojų darbo užmokesčiui didinti</t>
  </si>
  <si>
    <t>Viešajai bibliotekai dokumentams įsigyti</t>
  </si>
  <si>
    <t>Rokiškio rajono melioracijos statinių rekonstrukcijai (VIP)</t>
  </si>
  <si>
    <t xml:space="preserve">  IŠ VISO VALSTYBĖS BIUDŽETO DOTACIJŲ</t>
  </si>
  <si>
    <t>ROKIŠKIO RAJONO SAVIVALDYBĖS BIUDŽETO 2021 METŲ VALSTYBĖS BIUDŽETO DOTACIJOS</t>
  </si>
  <si>
    <t xml:space="preserve">                                                                                                            tūkst.eurų</t>
  </si>
  <si>
    <r>
      <t xml:space="preserve">2021 METAIS SAVIVALDYBĖS 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SĄRAŠAS</t>
    </r>
  </si>
  <si>
    <t>Rokiškio krašto muziejus</t>
  </si>
  <si>
    <t>IŠ VISO</t>
  </si>
  <si>
    <t xml:space="preserve">  ROKIŠKIO RAJONO SAVIVALDYBĖS 2021 METŲ BIUDŽETAS</t>
  </si>
  <si>
    <t>Lėšos neformaliam vaikų švietimui</t>
  </si>
  <si>
    <t>Ūkio lėšos mokykloms, turinčioms mokinių su specialiaisiais poreikiais – Rokiškio pagrindinei mokyklai (VBD)</t>
  </si>
  <si>
    <t xml:space="preserve"> iš jo: Aplinkos apsaugos rėmimo specialioji programa</t>
  </si>
  <si>
    <t>Rokiškio suaugusiųjų ir jaunimo mokymo centro VšĮ Rokiškio psichiatrijos ligoninės Psichosocialinės reabilitacijos skyriaus suaugusiųjų klasėms</t>
  </si>
  <si>
    <t>Akredituotai vaikų  dienos socialinei priežiūrai  organizuoti, teikti ir administruoti</t>
  </si>
  <si>
    <t>L.-d. ,,Nykštukas"</t>
  </si>
  <si>
    <t>Juodupės l.-d.</t>
  </si>
  <si>
    <t>Iš jų:</t>
  </si>
  <si>
    <t>Juozo Tumo-Vaižganto gimnazija</t>
  </si>
  <si>
    <t xml:space="preserve">                          VALSTYBĖS BIUDŽETO DOTACIJŲ PASKIRSTYMAS  2021 M.  </t>
  </si>
  <si>
    <t>1.3.4.1.1.1.6.</t>
  </si>
  <si>
    <t>Lėšos konsultacijoms mokiniams, patiriantiems mokymosi sunkumų</t>
  </si>
  <si>
    <r>
      <t>I</t>
    </r>
    <r>
      <rPr>
        <b/>
        <sz val="10"/>
        <rFont val="Arial"/>
        <family val="2"/>
        <charset val="186"/>
      </rPr>
      <t>Š VISO SKYRIŲ IR ĮSTAIGŲ:</t>
    </r>
  </si>
  <si>
    <t>Eil.     Nr.</t>
  </si>
  <si>
    <t>2021 m. vasario 26 d. sprendimo Nr. TS-17</t>
  </si>
  <si>
    <t>2021 m. vasario 26 d. sprendimo TS -17</t>
  </si>
  <si>
    <t>Išlaidoms, susijusioms su mokytojų skaičiaus optimizavimu</t>
  </si>
  <si>
    <t>Rokiškio rajono savivaldybės dvaro rekonstrukcijos ir pritaikymo darbams</t>
  </si>
  <si>
    <t>1.3.4.1.1.5.4.</t>
  </si>
  <si>
    <t>Kelių priežiūros ir plėtros programa</t>
  </si>
  <si>
    <t>1.3.4.1.1.5.8.</t>
  </si>
  <si>
    <t>Lėšos naujoms mokytojų padėjėjų pareigybėms įsteigti</t>
  </si>
  <si>
    <t>1.3.4.1.1.5.9</t>
  </si>
  <si>
    <t>Lėšos mokinių, pasirinkusių laikyti brandos egzaminus ir dėl COVID-19 pandemijos patyrusių mokymosi sunkumų, tiesioginėms konsultacijoms</t>
  </si>
  <si>
    <t>1.3.4.1.1.5.10.</t>
  </si>
  <si>
    <t xml:space="preserve">  Lėšos  įstaigų patirtoms išlaidoms, susijusioms su šių įstaigų darbo užmokesčio didinimu, kompensuoti</t>
  </si>
  <si>
    <t>1.3.4.1.1.5.11</t>
  </si>
  <si>
    <t>1.3.4.1.1.5.12</t>
  </si>
  <si>
    <t>2020 metais savivaldybių biudžetų negautoms pajamoms padengti</t>
  </si>
  <si>
    <t>1.3.4.2.1.1.3.</t>
  </si>
  <si>
    <t>1.3.4.2.1.1.4.</t>
  </si>
  <si>
    <t>1.3.4.2.1.1.5.</t>
  </si>
  <si>
    <t>Dotacija savivaldybės vykdomų projektų nuosavai daliai finansuoti</t>
  </si>
  <si>
    <t xml:space="preserve"> Lėšos įstaigų patirtoms išlaidoms už skiepijimo nuo COVID-19 ligos paslaugas kompensuoti už 3 mėnesius</t>
  </si>
  <si>
    <t>Savivaldybių patirtoms materialinių išteklių teikimo, siekiant šalinti COVID-19 ligos   padarinius ir valdyti jos plitimą esant valstybinio lygio ekstremaliajai situacijai, išlaidoms kompensuoti</t>
  </si>
  <si>
    <t>SUSISIEKIMO MINISTERIJA</t>
  </si>
  <si>
    <t>FINANSŲ MINISTERIJA</t>
  </si>
  <si>
    <t>Statybos ir infrastruktūros plėtros skyrius</t>
  </si>
  <si>
    <t>(Rokiškio rajono savivaldybės tarybos</t>
  </si>
  <si>
    <t>redakcija)</t>
  </si>
  <si>
    <t>Specialioji tikslinė dotacija iš viso (15+16+17+18+19+20)</t>
  </si>
  <si>
    <t>Ūkio lėšos mokykloms, turinčioms mokinių su specialiaisiais poreikiais (Rokiškio pagrindinei mokyklai)</t>
  </si>
  <si>
    <t>Kamajų Antano Strazdo gimnazija</t>
  </si>
  <si>
    <t>2 priedas</t>
  </si>
  <si>
    <t>1.3.4.1.1.5.13</t>
  </si>
  <si>
    <t>1.3.4.1.1.5.14</t>
  </si>
  <si>
    <t>1.3.4.1.1.5.15</t>
  </si>
  <si>
    <t>Daugiafunkcinės salės Rokiškio m. Taikos g. 21 A  statybai (VIP)</t>
  </si>
  <si>
    <t>Pandėlio gimnazija</t>
  </si>
  <si>
    <t>1.3.4.1.1.5.16</t>
  </si>
  <si>
    <t>Lėšos bendruomeninei veiklai stiprinti</t>
  </si>
  <si>
    <t>Bendruomeninei veiklai stiprinti</t>
  </si>
  <si>
    <t xml:space="preserve">                        </t>
  </si>
  <si>
    <t xml:space="preserve"> redakcija)</t>
  </si>
  <si>
    <t xml:space="preserve">Rokiškio rajono savivaldybės tarybos  </t>
  </si>
  <si>
    <t>2021 m. vasario 26  d. sprendimo Nr.TS-17</t>
  </si>
  <si>
    <t>(Rokiškio rajono savivaldybės  tarybos</t>
  </si>
  <si>
    <t xml:space="preserve">                         </t>
  </si>
  <si>
    <t>2021 m.vasario  26  d. sprendimo Nr. TS-17</t>
  </si>
  <si>
    <t xml:space="preserve">                                                             </t>
  </si>
  <si>
    <t xml:space="preserve">( Rokiškio rajono savivaldybės tarybos  </t>
  </si>
  <si>
    <t xml:space="preserve">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</si>
  <si>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</t>
  </si>
  <si>
    <t>9 priedas</t>
  </si>
  <si>
    <t>Mokymo lėšos ugdymo procesui organizuoti ir valdyti bei švietimo pagalbai 2021 metams</t>
  </si>
  <si>
    <t>eurais</t>
  </si>
  <si>
    <t>Eil. Nr.</t>
  </si>
  <si>
    <t>Įstaigos pavadinimas</t>
  </si>
  <si>
    <t>Ugdymo procesui organizuoti ir valdyti</t>
  </si>
  <si>
    <t>Švietimo pagalbai</t>
  </si>
  <si>
    <t>Lopšelis-darželis ,,Nykštukas"</t>
  </si>
  <si>
    <t>Lopšelis-darželis ,,Pumpurėlis"</t>
  </si>
  <si>
    <t>Juodupės lopšelis-darželis</t>
  </si>
  <si>
    <t>Mokykla-darželis ,,Ąžuoliukas"</t>
  </si>
  <si>
    <t>Lopšelis-darželis ,,Varpelis"</t>
  </si>
  <si>
    <t>Kamajų Antano Strazdo gimnazijos ikimokyklinio ugdymo skyrius</t>
  </si>
  <si>
    <t>Iš viso:</t>
  </si>
  <si>
    <t>2021 m. vasario 26 d.sprendimo Nr. TS-17</t>
  </si>
  <si>
    <t xml:space="preserve">Rokiškio rajono savivaldybės tarybos    </t>
  </si>
  <si>
    <t>Juozo Tumo-Vaižganto gimnazijos suaugusiųjų ir jaunimo skyrius</t>
  </si>
  <si>
    <t>Juozo Tumo-Vaižganto gimnazijos  VŠĮ Rokiškio psichiatrijos ligoninės skyrius</t>
  </si>
  <si>
    <t>ROKIŠKIO RAJONO SAVIVALDYBĖS BIUDŽETINIŲ ĮSTAIGŲ 2021 M. PAJAMOS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</si>
  <si>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</si>
  <si>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</si>
  <si>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</si>
  <si>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</si>
  <si>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</si>
  <si>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</si>
  <si>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>Eil.    Nr.</t>
  </si>
  <si>
    <t>UŽ TEIKIAMAS PASLAUGAS</t>
  </si>
  <si>
    <t>VšĮ Rokiškio PASPC</t>
  </si>
  <si>
    <t>1.3.4.1.1.5.17</t>
  </si>
  <si>
    <t>1.3.4.1.1.5.18</t>
  </si>
  <si>
    <t>1 priedas</t>
  </si>
  <si>
    <t xml:space="preserve"> Specialioji tikslinė dotacija Rokiškio rajono savivaldybės dvaro rekonstrukcijos ir pritaikymo darbams</t>
  </si>
  <si>
    <t>L.-d. ,,Pumpurėlis"</t>
  </si>
  <si>
    <t>M.-d. ,,Ąžuoliukas" Kavoliškio skyrius</t>
  </si>
  <si>
    <t>Senamiesčio progimnazijos Laibgalių ikimokyklinio ir priešmokyklinio ugdymo skyrius</t>
  </si>
  <si>
    <t>Kamajų Antano Strazdo gimnazijos Jūžintų skyrius</t>
  </si>
  <si>
    <t>Obelių ikimok.ir priešmok.ugdymo skyrius</t>
  </si>
  <si>
    <t>Jaunimo užimtumo vasarą ir integracijos į darbo rinką projektui finansuoti</t>
  </si>
  <si>
    <t xml:space="preserve"> Padidinti darbo užmokestį sacialinių paslaugų įstaigų ir  socialinių paslaugų srities darbuotojams </t>
  </si>
  <si>
    <t>1.3.4.1.1.5.19</t>
  </si>
  <si>
    <t>Obelių socialinių paslaugų namai</t>
  </si>
  <si>
    <t>Mokymosi pasiekimų patikrinimams organizuoti ir vykdyti</t>
  </si>
  <si>
    <t>Valstybės lėšos, skirtos naujoms mokytojų padėjėjų pareigybėms</t>
  </si>
  <si>
    <t>M.-d "Ąžuoliukas"</t>
  </si>
  <si>
    <t>M.-d "Ąžuoliukas" Kavoliškio skyrius</t>
  </si>
  <si>
    <t>L.-d. "Varpelis"</t>
  </si>
  <si>
    <t>Senamiesčio progimnazijos Laibgalių ikimok.ir  priešmok.ugdymo skyrius</t>
  </si>
  <si>
    <t>Kamajų A.Strazdo gimnazijos Jūžintų skyrius</t>
  </si>
  <si>
    <t>Kamajų A.Strazdo gimn.ikimokyklinio ugdymo skyrius</t>
  </si>
  <si>
    <t>Obelių  Ikimokyklinio ir priešmokyklinio ugdymo sk.</t>
  </si>
  <si>
    <t>Pedagoginė psichologinė tarnyba</t>
  </si>
  <si>
    <t>Rokiškio jaunimo centras</t>
  </si>
  <si>
    <t xml:space="preserve"> 4 priedas</t>
  </si>
  <si>
    <t>(Rokiškio rajono savivaldybės tarybos 2021 m. spalio 29 d.</t>
  </si>
  <si>
    <t>Lėšos asmens sveikatos priežiūros įstaigoms, teikiančioms pirmines ambulatorines šeimos medicinos asmens sveikatos priežiūros paslaugas, už  paskiepytus pirmąja nuo COVID-19ligos (koronaviruso infekcijos) vakcinos doze</t>
  </si>
  <si>
    <t>Švietimo įstaigų konsultacijoms mokymosi praradimams kompensuoti</t>
  </si>
  <si>
    <t>Projektui "Salų dvaro sdybos rūmų pritaikymnas kultūriniam turizmui"</t>
  </si>
  <si>
    <t>Ugdymo,maitinimo ir pavėžėjimo lėšos socialinę riziką patiriančių vaikų ikimokykliniam ugdmui užtikrinti</t>
  </si>
  <si>
    <t>DOTACIJOS (14+21+42)</t>
  </si>
  <si>
    <t>Kitos dotacijos einamiesiems tikslams (22+...+41)</t>
  </si>
  <si>
    <t>Kitos dotacijos turtui įsigyti (43+...+48)</t>
  </si>
  <si>
    <t>Turto pajamos(51+53)</t>
  </si>
  <si>
    <t>KITOS PAJAMOS (50+54+55+56+57)</t>
  </si>
  <si>
    <t>VISI MOKESČIAI, PAJAMOS IR DOTACIJOS(1+13+49)</t>
  </si>
  <si>
    <t>1.3.4.1.1.5.20</t>
  </si>
  <si>
    <t>1.3.4.2.1.1.6</t>
  </si>
  <si>
    <t>Lėšos asmens sveikatos priežiūros įstaigų patirtoms išlaidoms už 2021m. liepos mėnesį darbo užmokesčiui kompensuoti</t>
  </si>
  <si>
    <t xml:space="preserve">  Lėšos įstaigų patirtoms išlaidoms už skiepijimo nuo COVID-19 ligos paslaugas kompensuoti</t>
  </si>
  <si>
    <t>EKONOMIKOS IR INVESTICIJŲ MINISTERIJA</t>
  </si>
  <si>
    <t>3 priedas</t>
  </si>
  <si>
    <t>pakeitimai)</t>
  </si>
  <si>
    <t>Švietimo įstaigos</t>
  </si>
  <si>
    <t>Mokymo lėšos (2 progr.)</t>
  </si>
  <si>
    <t>VšĮ Rokiškio rajono ligoninė</t>
  </si>
  <si>
    <t>iš viso</t>
  </si>
  <si>
    <t>Socialinės  paramos ir sveikatos skyrius</t>
  </si>
  <si>
    <t>Projektui "Salų dvaro sdybos rūmų pritaikymas kultūriniam turizmui"</t>
  </si>
  <si>
    <t>DUF</t>
  </si>
  <si>
    <t>iš to skaičiaus:</t>
  </si>
  <si>
    <t>6 priedas</t>
  </si>
  <si>
    <t xml:space="preserve"> pakeitimai)</t>
  </si>
  <si>
    <t xml:space="preserve">     tūkst. eurų</t>
  </si>
  <si>
    <t>Akredituotai vaikų dienos socialinei priežiūrai organizuoti, teikti ir administruoti (VBD) (4 progr,)</t>
  </si>
  <si>
    <t>Skaitmeninio ugdymo plėtrai (ML(COVID) (2 progr.)</t>
  </si>
  <si>
    <t>KPPP  (5 progr.)</t>
  </si>
  <si>
    <t>Socialinių paslaugų kolektyvinės sutarties įsipareigojimams įgyvendinti (4 progr.)</t>
  </si>
  <si>
    <t xml:space="preserve">  Lėšos įstaigų patirtoms išlaidoms už skiepijimo nuo COVID-19 ligos paslaugas kompensuoti ( 4 progr.)</t>
  </si>
  <si>
    <t>Akredituotai vaikų dienos  socialinei priežiūrai organizuoti, teikti ir administruoti</t>
  </si>
  <si>
    <t>VšĮ Rokiškio PASPC - už. paskiepytus pirmąja vakcinos nuo Covid-19 ligos doze</t>
  </si>
  <si>
    <t xml:space="preserve">VšĮ Rokiškio PASPC-patirtoms išlaidoms už skiepijimo nuo COVID-19 ligos paslaugas kompensuoti </t>
  </si>
  <si>
    <t xml:space="preserve">VšĮ Rokiškio rajono ligoninė-patirtoms išlaidoms už skiepijimo nuo COVID-19 ligos paslaugas kompensuoti </t>
  </si>
  <si>
    <t>VšĮ Rokiškio PASPC-patirtoms išlaidoms už 2021m. liepos mėnesį darbo užmokesčiui kompensuoti</t>
  </si>
  <si>
    <t>VšĮ Rokiškio rajono ligoninė-patirtoms išlaidoms už 2021m. liepos mėnesį darbo užmokesčiui kompensuoti</t>
  </si>
  <si>
    <t>Subsidijos gamintojams už  šiluminę energiją</t>
  </si>
  <si>
    <t>Komunikacijos ir kultūros skyrius</t>
  </si>
  <si>
    <t>Nevyriausybinių organizacijų pojektų finansavimas (Velykalnio bendruomenės Lašo g. parko projektui)</t>
  </si>
  <si>
    <t>Eil.Nr</t>
  </si>
  <si>
    <t>SVP Programa</t>
  </si>
  <si>
    <t>Projekto pavadinimas</t>
  </si>
  <si>
    <t>Pareiškėjas/projekto vykdytojas</t>
  </si>
  <si>
    <t>projekto vertė iš viso</t>
  </si>
  <si>
    <t xml:space="preserve"> iš jų:</t>
  </si>
  <si>
    <t>Reikalinga 2021 metams , tūkst. Eur</t>
  </si>
  <si>
    <t>Pastabos</t>
  </si>
  <si>
    <t>ES fondų ar kitų programų lėšos</t>
  </si>
  <si>
    <t>VB</t>
  </si>
  <si>
    <t>Kitos lėšos</t>
  </si>
  <si>
    <t>SB</t>
  </si>
  <si>
    <t xml:space="preserve">Iš viso 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</si>
  <si>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</si>
  <si>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</si>
  <si>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</si>
  <si>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</si>
  <si>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</si>
  <si>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</si>
  <si>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>2021 m. iš SB lėšų bus apmokamos inžinerinės paslaugos iš 2022 m. SB prisidėjimo -7,642 tūkst. Eur, atitinakami mažinant SB prisidėjimą 2022 m.</t>
  </si>
  <si>
    <t xml:space="preserve"> Pėsčiųjų ir dviračių takų plėtra Rokiškio miesto Vilties ir Aušros g. </t>
  </si>
  <si>
    <t xml:space="preserve">„Ledo ritulio aikštelės stoginės M.Riomerio g. 1, Rokiškio mieste statyba“ </t>
  </si>
  <si>
    <t>Rokiškio rajono kūno kultūros ir sporto centras,  Rokiškio r. savivaldybės administracija</t>
  </si>
  <si>
    <t xml:space="preserve">Socialinio būsto fondo plėtra Rokiškio rajono savivaldybėje </t>
  </si>
  <si>
    <t>Pratęsta projekto trukmė iki 2022-08</t>
  </si>
  <si>
    <t xml:space="preserve">Obelių miesto gyvenamosios vietovės atnaujinimas </t>
  </si>
  <si>
    <t xml:space="preserve">Rokiškio miesto teritorijų kraštovaizdžio formavimas ir ekologinės būklės gerinimas </t>
  </si>
  <si>
    <t>`</t>
  </si>
  <si>
    <t xml:space="preserve">Rokiškio miesto Aušros g. (nuo sankirtos su J. Gruodžio g. iki sankirtos su Kauno g.) rekonstravimas </t>
  </si>
  <si>
    <t>Biržų, Kupiškio, Pasvalio ir Rokiškio rajonų savivaldybes jungiančių turizmo trasų ir turizmo maršrutų informacinės infrastruktūros plėtra</t>
  </si>
  <si>
    <t>Projektas užbaigtas</t>
  </si>
  <si>
    <t xml:space="preserve">Rokiškio l.-d. ,,Pumpurėlis“ pastato vidaus patalpų  ir ugdymo aplinkos modernizavimas </t>
  </si>
  <si>
    <t>Pratęstas GMP terminas iki  2021-12-31</t>
  </si>
  <si>
    <t xml:space="preserve">Rokiškio J. Keliuočio viešosios bibliotekos pastato Rokiškis, Nepriklausomybės a. 16, ir kiemo rekonstravimas bei modernizavimas ir priestato statyba </t>
  </si>
  <si>
    <t>Ugdymo aplinkos modernizavimas Rokiškio J. Tumo-Vaižganto gimnazijoje bei Rokiškio J. Tūbelio progimnazijoje</t>
  </si>
  <si>
    <t>Projekto veiklų įgyvendinimo data pratęsta iki 2021-08-31. Lėšos visos gautos.</t>
  </si>
  <si>
    <t xml:space="preserve">Rokiškio Juozo Tūbelio progimnazijos pastato modernizavimas </t>
  </si>
  <si>
    <t xml:space="preserve">Kompleksinių paslaugų šeimai teikimas Rokiškio rajone Nr. 08.4.1-ESFA-V-416-10-0005 </t>
  </si>
  <si>
    <t xml:space="preserve">Rokiškio rajono bendruomeninių vaikų globos namų ir vaikų dienos centrų plėtra </t>
  </si>
  <si>
    <t>Rokiškio rajono kaimiškosios ir Juodupės seniūnijų Vyžuonos upės baseino salies griovių ir juose esančių statinių rekonstravimas</t>
  </si>
  <si>
    <t>Baigtas</t>
  </si>
  <si>
    <t xml:space="preserve">Rokiškio rajono Lukštų kadastrinės vietovės dalies griovių ir juose esančių statinių rekonstravimas </t>
  </si>
  <si>
    <t xml:space="preserve">Rokiškio rajono Kamajų seniūnijos Kalvių ir Salų kadastrinių vietovių dalies griovių ir juopse esančių statinių rekonstravimas </t>
  </si>
  <si>
    <t xml:space="preserve">Atsinaujinančių energijos šaltinių diegimas Rokiškio Juozo Tumo -Vaižganto gimnazijoje (M. Riomerio g.1, Rokiškis) </t>
  </si>
  <si>
    <t xml:space="preserve"> Rokiškio lopšelio-darželio „Nykštukas“ pastato (esančio Laisvės g. 15, Rokiškis, unikalus Nr. 7396-5003-1013) modernizavimas </t>
  </si>
  <si>
    <t xml:space="preserve">Rokiškio dvaro sodybos rūmų (571) tvarkybos -restauravimo, remonto darbai </t>
  </si>
  <si>
    <t>7,99947 tūkst. Eur karnizo avarinės būklės šalinimo darbams</t>
  </si>
  <si>
    <t>„Socialinio verslo iniciatyvų skatinimas Panevėžio apskrityje“</t>
  </si>
  <si>
    <t>VšĮ ,,Versli Lietuva", partneris - Rokiškio r. savivaldybės administracija</t>
  </si>
  <si>
    <t xml:space="preserve">Juodupės miestelio gyvenamosios vietovės atnaujinimas 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</si>
  <si>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</si>
  <si>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</si>
  <si>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</si>
  <si>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</si>
  <si>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</si>
  <si>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>Integrali pagalba į namus</t>
  </si>
  <si>
    <t xml:space="preserve"> Rokiškio socialinės paramos centras</t>
  </si>
  <si>
    <t xml:space="preserve"> „Nematerialios kultūros ir vietinio istorijos paveldo išsaugojimas, prieinamumas ir plėtra, gerinant darnų turizmo konkurencingumą Latvijoje, Lietuvoje ir Baltarusijoje“ (ENI-LLB-1-108): „Atrask savo krašto šaknis!" </t>
  </si>
  <si>
    <t>„Rokiškio krašto muziejaus inovatyvių paslaugų gerinimas“</t>
  </si>
  <si>
    <t xml:space="preserve">Rokiškio miesto kultūros infrastruktūros paslaugų gerinimas </t>
  </si>
  <si>
    <t xml:space="preserve"> Rokiškio kultūros centras</t>
  </si>
  <si>
    <t>projekto pabaiga 2021-08-31, SB lėšos gautos ir panaudotos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</si>
  <si>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</si>
  <si>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</si>
  <si>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>Daugiafunkcių centrų stiprinimas, socialinių paslaugų prieinamumui ir efektyvumui gerinti ( Octopus LLI-425)(Programa Interreg Latvija-Lietuva )</t>
  </si>
  <si>
    <t xml:space="preserve"> Rokiškio švietimo centras</t>
  </si>
  <si>
    <t>Gauta ir jau panaudota 29,56000 tūkst. (dar reikės 42,54000)</t>
  </si>
  <si>
    <t xml:space="preserve">Sportas - bendrystei, sveikatai, tobulėjimui </t>
  </si>
  <si>
    <t xml:space="preserve">Suaugusiųjų švietėjų kompetencijų tobulinimas siekiant teikiamų paslaugų kokybės ir prieinamumo didinimo </t>
  </si>
  <si>
    <t xml:space="preserve">Keliaukim kartu spalvingu emocijų taku (K2SET) </t>
  </si>
  <si>
    <t>projekto vykdytojas – l.-d. ,,Pumpurėlis", partneriai - Švietimo centras, l.-d, ..Nykštukas",m-d Ąžuoliukas, Panemunėlio mokykla-daugiafunkcis centras</t>
  </si>
  <si>
    <t xml:space="preserve">„Kokybės krepšelis“ </t>
  </si>
  <si>
    <t xml:space="preserve"> Rokiškio Juozo Tūbelio progimnazija</t>
  </si>
  <si>
    <t xml:space="preserve"> ERASMUS+projektas,,Muzikai nereikia žinoti kalbų''2018-2020 </t>
  </si>
  <si>
    <t>Rokiškio Juozo Tūbelio progimnazija</t>
  </si>
  <si>
    <t xml:space="preserve"> Rokiškio Juozo Tumo- Vaižganto gimnazija</t>
  </si>
  <si>
    <t>,,Multiplikatoriaus efektas" Erasmus plus Nr. 2019-1-LT01-KA101-060358;</t>
  </si>
  <si>
    <t>Rokiškio mokykla-darželis ,,Ąžuoliukas"</t>
  </si>
  <si>
    <t>Lėšos bus sugrąžintos, atgavus iš ERASMUS programos po projekto GA patvirtinimo (iki 2021-12 mėn.)</t>
  </si>
  <si>
    <t xml:space="preserve">ERASMUS+,,Rašau,nes ir aš esu rašytojas'' </t>
  </si>
  <si>
    <t xml:space="preserve">,,Erasmus +STEAM MOKYKLA </t>
  </si>
  <si>
    <t xml:space="preserve">Prisidėjimas bus reikalingas 2022 </t>
  </si>
  <si>
    <t xml:space="preserve">“Rokiškio miesto VVG 2014-2020 m. vietos plėtros strategijos įgyvendinimas ir administravimas” </t>
  </si>
  <si>
    <t>Rokiškio miesto vietos veiklos grupė</t>
  </si>
  <si>
    <t>Kūrybinės amatų dirbtuvės 08.6.1-ESFA-T-927-01-0355</t>
  </si>
  <si>
    <t>Rokiškio r. savivaldybės švietimo centras</t>
  </si>
  <si>
    <t xml:space="preserve">Pažink save ir būk laimingas Rokiškio mieste  Nr. 08.6.1-ESFA-T-927-01-0285 </t>
  </si>
  <si>
    <t xml:space="preserve"> Rokiškio r. ligoninė</t>
  </si>
  <si>
    <t xml:space="preserve">Rokiškio miesto gyventojų įtraukimas į visuomeninę veiklą ir jų turiningos veiklos bei prasmingo laisvalaikio organizavimas </t>
  </si>
  <si>
    <t>Rokiškio turizmo ir tradicinių amatų informacijos ir koordinavimo centras</t>
  </si>
  <si>
    <t xml:space="preserve">Aktyvaus užimtumo erdvės sukūrimas ir pritaikymas vaikams ir jaunimui Rokiškio mieste </t>
  </si>
  <si>
    <t>SK ,,Viesulas"</t>
  </si>
  <si>
    <t xml:space="preserve">Rokiškio miesto gyventojų gyvenimo įgūdžių ugdymas plėtojant socialinius ryšius </t>
  </si>
  <si>
    <t xml:space="preserve"> UAB ,,Limfedemos centras"</t>
  </si>
  <si>
    <t xml:space="preserve">Sociokultūrinių paslaugų organizavimas Rokiškio miesto senyvo amžiaus asmenims </t>
  </si>
  <si>
    <t>VO   ,,Tyzenhauzų paveldas"</t>
  </si>
  <si>
    <t xml:space="preserve">Rokiškio miesto bendruomeninės sociokultūrinės integracijos didinimas </t>
  </si>
  <si>
    <t xml:space="preserve"> UAB „Limfedemos centras“</t>
  </si>
  <si>
    <t>Skalbyklos socialinių paslaugų plėtra ir socialinių gebėjimų didinimas Rokiškio mieste</t>
  </si>
  <si>
    <t>AB ,,Rokiškio komunalininkas"</t>
  </si>
  <si>
    <t xml:space="preserve">Aš svarbus Nr. 08.6.1.-ESFA-T-927-01-0462  </t>
  </si>
  <si>
    <t xml:space="preserve"> Rokiškio mokykla- darželis ,,Ąžuoliukas”</t>
  </si>
  <si>
    <t xml:space="preserve">Socialinių paslaugų teikimas Rokiškio mieste Nr. 08.6.1-ESFA-T-927-01-0503  </t>
  </si>
  <si>
    <t xml:space="preserve"> Rokiškio rajono savanorių ugniagesių draugija</t>
  </si>
  <si>
    <t xml:space="preserve">„Žibinto šviesa!” socialinėje laisvalaikio erdvėje Rokiškio mieste </t>
  </si>
  <si>
    <t xml:space="preserve"> SK ,,Viesulas"</t>
  </si>
  <si>
    <t xml:space="preserve">Kamajų miestelio istorijos, poeto ir kunigo Antano Strazdo muziejaus įkūrimas ROKI-LEADER-6B- KI-3-1-2019  </t>
  </si>
  <si>
    <t>Kamajų bendruomenė</t>
  </si>
  <si>
    <t>Reikalingos ppaildomos lėšos iš SB - 6,09946</t>
  </si>
  <si>
    <t xml:space="preserve">Kairelių kaimo bendruomenės socialinio verslo kūrimas 
ROKI-LEADER-6B- DS- 3-3-2019  </t>
  </si>
  <si>
    <t xml:space="preserve">  Kairelių kaimo bendruomenė</t>
  </si>
  <si>
    <t xml:space="preserve">Socialinės paslaugos Rokiškio rajono gyventojams ROKI-LEADER-6B-D-3-4-2019 </t>
  </si>
  <si>
    <t xml:space="preserve"> Kriaunų kaimo bendruomenė</t>
  </si>
  <si>
    <t xml:space="preserve">Rokiškio rajono, Kupiškio rajono ir Visagino savivaldybių mokyklų sveikatos kabinetų atnaujinimas </t>
  </si>
  <si>
    <t>Pareiškėjas - Rokiškio r. visuomenės sveikatos biuras</t>
  </si>
  <si>
    <t>projektas pradėtas 2021 03 24, kitos lėšos, tai kitų savivaldybių prisidėjimas savo lėšomis</t>
  </si>
  <si>
    <t>Rokiškio rajono vaikų sveiko ir aktyvaus gyvenimo būdo skatinimas</t>
  </si>
  <si>
    <t>Asociacija Veiklus pilietis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</si>
  <si>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</si>
  <si>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</si>
  <si>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>Salų dvaro kūrybos ir laisvalaikio rezidencija</t>
  </si>
  <si>
    <t>Rokiškio tautodailininkų asociacija</t>
  </si>
  <si>
    <t>„Amatų ir meno erdvė „Kultūros klojimas“</t>
  </si>
  <si>
    <t>J. Vienožinskio tėviškės bendruomenė</t>
  </si>
  <si>
    <t xml:space="preserve">Kriaunų varpas - bažnyčiai ir sėlių krašto žmonėms </t>
  </si>
  <si>
    <t xml:space="preserve"> Kriaunų Dievo Apvaizdos parapija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</si>
  <si>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</si>
  <si>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</si>
  <si>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</si>
  <si>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</si>
  <si>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</si>
  <si>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>2021 m. SB lėšų nereikės</t>
  </si>
  <si>
    <t xml:space="preserve">* Savivaldybės lėšos projektų prisidėjimui skiriamos 5 programoje </t>
  </si>
  <si>
    <t>" ERASMUS+ KA229 "Old places- New spaces" 2019-2021" (</t>
  </si>
  <si>
    <t>"Laisvalaikio užimtumo paslaugų plėtra Rokiškio miesto vaikams" Nr.08.6.1-ESFA-T-927-01-0275</t>
  </si>
  <si>
    <t>Sporto klubas ,,Tornado"</t>
  </si>
  <si>
    <t>Ugdymo,maitinimo ir pavėžėjimo lėšos socialinę riziką patiriančių vaikų ikimokykliniam ugdymui užtikrinti</t>
  </si>
  <si>
    <t>Projektui "Salų dvaro sodybos rūmų pritaikymas kultūriniam turizmui"</t>
  </si>
  <si>
    <t>Nevyriausybinių organizacijų projektų finansavimas (Velykalnio bendruomenės Lašo g. parko projektui)</t>
  </si>
  <si>
    <t>Komunikacijos ir kultūros skyrius iš viso</t>
  </si>
  <si>
    <t>Turto valdymo ir ūkio skyrius iš viso</t>
  </si>
  <si>
    <t>Nekilnojamojo turto įregistravimas</t>
  </si>
  <si>
    <t>Socialinių būstų remontui</t>
  </si>
  <si>
    <t>Finansinė parama atvykstantiems gydytojams ir rezidentams</t>
  </si>
  <si>
    <t>Strateginio planavimo, investicijų ir viešųjuų pirkimų skyrius</t>
  </si>
  <si>
    <t>Europos ir kitų fondų projektams dalinai finansuoti</t>
  </si>
  <si>
    <t>Investiciniams projektams, galimybių studijoms ir kitiems dokumentams rengti</t>
  </si>
  <si>
    <t>Strateginio planavimo, investicijų ir viešųjų pirkimų skyrius</t>
  </si>
  <si>
    <t>Darbo politikos formavimas  ir įgyvendinimas</t>
  </si>
  <si>
    <t>darbo politikos formavimas ir įdyvendinimas</t>
  </si>
  <si>
    <t xml:space="preserve">2021 m. spalio 29 d. sprendimo Nr.TS-199 </t>
  </si>
  <si>
    <t xml:space="preserve"> 2021 m. spalio 29  d. sprendimo Nr. TS-199</t>
  </si>
  <si>
    <t xml:space="preserve">sprendimo Nr. TS- 199   pakeitimai)     </t>
  </si>
  <si>
    <t>2021 m. spalio 29 d. sprendimo Nr. TS-199</t>
  </si>
  <si>
    <t>2021 m. spalio 29  d. sprendimo Nr. TS-199</t>
  </si>
  <si>
    <t>sprendimo Nr.TS- 199  pakeitimai)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</si>
</sst>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76" formatCode="0.0"/>
    <numFmt numFmtId="178" formatCode="0.000"/>
    <numFmt numFmtId="179" formatCode="0.000000"/>
    <numFmt numFmtId="181" formatCode="0.00000"/>
    <numFmt numFmtId="182" formatCode="0.0000"/>
    <numFmt numFmtId="185" formatCode="#,##0.00000"/>
  </numFmts>
  <fonts count="40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b/>
      <sz val="9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b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10"/>
      <name val="Arial"/>
      <family val="2"/>
    </font>
    <font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5" tint="0.39997558519241921"/>
        <bgColor indexed="64"/>
      </patternFill>
    </fill>
  </fills>
  <borders count="17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/>
      <top style="medium">
        <color indexed="64"/>
      </top>
      <bottom/>
      <diagonal/>
    </border>
    <border>
      <left/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/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8"/>
      </top>
      <bottom style="thin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thin">
        <color rgb="FF000000"/>
      </left>
      <right style="medium">
        <color indexed="8"/>
      </right>
      <top/>
      <bottom/>
      <diagonal/>
    </border>
    <border>
      <left style="medium">
        <color indexed="0"/>
      </left>
      <right style="thin">
        <color rgb="FF000000"/>
      </right>
      <top style="medium">
        <color indexed="8"/>
      </top>
      <bottom/>
      <diagonal/>
    </border>
    <border>
      <left style="medium">
        <color indexed="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4">
    <xf numFmtId="0" fontId="0" fillId="0" borderId="0"/>
    <xf numFmtId="0" fontId="16" fillId="0" borderId="0"/>
    <xf numFmtId="0" fontId="32" fillId="0" borderId="0"/>
    <xf numFmtId="0" fontId="17" fillId="0" borderId="0"/>
    <xf numFmtId="0" fontId="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5" fillId="0" borderId="0"/>
    <xf numFmtId="0" fontId="5" fillId="0" borderId="0"/>
  </cellStyleXfs>
  <cellXfs count="10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5"/>
    </xf>
    <xf numFmtId="0" fontId="7" fillId="0" borderId="0" xfId="0" applyFont="1" applyAlignment="1"/>
    <xf numFmtId="16" fontId="0" fillId="0" borderId="0" xfId="0" applyNumberFormat="1"/>
    <xf numFmtId="0" fontId="6" fillId="0" borderId="0" xfId="0" applyFont="1"/>
    <xf numFmtId="0" fontId="0" fillId="0" borderId="0" xfId="0" applyFill="1"/>
    <xf numFmtId="0" fontId="5" fillId="0" borderId="0" xfId="0" applyFont="1"/>
    <xf numFmtId="178" fontId="6" fillId="0" borderId="1" xfId="0" applyNumberFormat="1" applyFont="1" applyFill="1" applyBorder="1"/>
    <xf numFmtId="178" fontId="0" fillId="3" borderId="1" xfId="0" applyNumberFormat="1" applyFill="1" applyBorder="1"/>
    <xf numFmtId="0" fontId="4" fillId="0" borderId="0" xfId="0" applyFont="1" applyAlignment="1"/>
    <xf numFmtId="178" fontId="6" fillId="3" borderId="1" xfId="0" applyNumberFormat="1" applyFont="1" applyFill="1" applyBorder="1"/>
    <xf numFmtId="178" fontId="6" fillId="0" borderId="2" xfId="0" applyNumberFormat="1" applyFont="1" applyFill="1" applyBorder="1"/>
    <xf numFmtId="0" fontId="4" fillId="0" borderId="0" xfId="0" applyFont="1"/>
    <xf numFmtId="0" fontId="6" fillId="0" borderId="0" xfId="0" applyFont="1" applyAlignment="1"/>
    <xf numFmtId="0" fontId="5" fillId="0" borderId="3" xfId="13" applyFont="1" applyBorder="1" applyAlignment="1">
      <alignment horizontal="center" vertical="center" wrapText="1"/>
    </xf>
    <xf numFmtId="0" fontId="5" fillId="0" borderId="4" xfId="13" applyFont="1" applyBorder="1" applyAlignment="1">
      <alignment horizontal="left" vertical="center" wrapText="1"/>
    </xf>
    <xf numFmtId="178" fontId="5" fillId="0" borderId="5" xfId="0" applyNumberFormat="1" applyFont="1" applyBorder="1"/>
    <xf numFmtId="0" fontId="5" fillId="0" borderId="6" xfId="13" applyFont="1" applyBorder="1" applyAlignment="1">
      <alignment horizontal="center" vertical="center" wrapText="1"/>
    </xf>
    <xf numFmtId="178" fontId="5" fillId="0" borderId="7" xfId="0" applyNumberFormat="1" applyFont="1" applyBorder="1"/>
    <xf numFmtId="178" fontId="5" fillId="0" borderId="2" xfId="13" applyNumberFormat="1" applyFont="1" applyBorder="1" applyAlignment="1">
      <alignment horizontal="right" vertical="center" wrapText="1"/>
    </xf>
    <xf numFmtId="0" fontId="5" fillId="0" borderId="4" xfId="0" applyFont="1" applyBorder="1"/>
    <xf numFmtId="178" fontId="5" fillId="0" borderId="2" xfId="0" applyNumberFormat="1" applyFont="1" applyBorder="1"/>
    <xf numFmtId="0" fontId="5" fillId="0" borderId="2" xfId="13" applyFont="1" applyBorder="1" applyAlignment="1">
      <alignment horizontal="right" vertical="center" wrapText="1"/>
    </xf>
    <xf numFmtId="0" fontId="6" fillId="0" borderId="4" xfId="0" applyFont="1" applyBorder="1"/>
    <xf numFmtId="178" fontId="6" fillId="0" borderId="5" xfId="0" applyNumberFormat="1" applyFont="1" applyBorder="1"/>
    <xf numFmtId="178" fontId="6" fillId="0" borderId="2" xfId="0" applyNumberFormat="1" applyFont="1" applyBorder="1"/>
    <xf numFmtId="178" fontId="6" fillId="0" borderId="6" xfId="0" applyNumberFormat="1" applyFont="1" applyBorder="1"/>
    <xf numFmtId="178" fontId="6" fillId="0" borderId="7" xfId="0" applyNumberFormat="1" applyFont="1" applyBorder="1"/>
    <xf numFmtId="178" fontId="6" fillId="0" borderId="1" xfId="0" applyNumberFormat="1" applyFont="1" applyBorder="1"/>
    <xf numFmtId="178" fontId="5" fillId="0" borderId="6" xfId="0" applyNumberFormat="1" applyFont="1" applyBorder="1"/>
    <xf numFmtId="178" fontId="5" fillId="0" borderId="1" xfId="0" applyNumberFormat="1" applyFont="1" applyBorder="1"/>
    <xf numFmtId="178" fontId="6" fillId="2" borderId="2" xfId="0" applyNumberFormat="1" applyFont="1" applyFill="1" applyBorder="1"/>
    <xf numFmtId="0" fontId="6" fillId="0" borderId="4" xfId="0" applyFont="1" applyBorder="1" applyAlignment="1">
      <alignment wrapText="1"/>
    </xf>
    <xf numFmtId="178" fontId="6" fillId="0" borderId="8" xfId="0" applyNumberFormat="1" applyFont="1" applyBorder="1"/>
    <xf numFmtId="178" fontId="6" fillId="0" borderId="9" xfId="0" applyNumberFormat="1" applyFont="1" applyBorder="1"/>
    <xf numFmtId="178" fontId="5" fillId="0" borderId="10" xfId="0" applyNumberFormat="1" applyFont="1" applyBorder="1"/>
    <xf numFmtId="178" fontId="6" fillId="3" borderId="7" xfId="0" applyNumberFormat="1" applyFont="1" applyFill="1" applyBorder="1"/>
    <xf numFmtId="0" fontId="9" fillId="2" borderId="4" xfId="0" applyFont="1" applyFill="1" applyBorder="1"/>
    <xf numFmtId="0" fontId="9" fillId="0" borderId="4" xfId="0" applyFont="1" applyBorder="1"/>
    <xf numFmtId="178" fontId="6" fillId="0" borderId="7" xfId="0" applyNumberFormat="1" applyFont="1" applyBorder="1" applyAlignment="1">
      <alignment vertical="top" wrapText="1"/>
    </xf>
    <xf numFmtId="0" fontId="6" fillId="0" borderId="11" xfId="0" applyFont="1" applyBorder="1"/>
    <xf numFmtId="178" fontId="6" fillId="0" borderId="12" xfId="0" applyNumberFormat="1" applyFont="1" applyBorder="1"/>
    <xf numFmtId="178" fontId="6" fillId="0" borderId="13" xfId="0" applyNumberFormat="1" applyFont="1" applyBorder="1"/>
    <xf numFmtId="178" fontId="6" fillId="0" borderId="14" xfId="0" applyNumberFormat="1" applyFont="1" applyBorder="1"/>
    <xf numFmtId="178" fontId="6" fillId="0" borderId="15" xfId="0" applyNumberFormat="1" applyFont="1" applyBorder="1"/>
    <xf numFmtId="178" fontId="6" fillId="0" borderId="16" xfId="0" applyNumberFormat="1" applyFont="1" applyBorder="1"/>
    <xf numFmtId="178" fontId="5" fillId="0" borderId="14" xfId="0" applyNumberFormat="1" applyFont="1" applyBorder="1"/>
    <xf numFmtId="178" fontId="5" fillId="0" borderId="15" xfId="0" applyNumberFormat="1" applyFont="1" applyBorder="1"/>
    <xf numFmtId="178" fontId="5" fillId="0" borderId="13" xfId="0" applyNumberFormat="1" applyFont="1" applyBorder="1"/>
    <xf numFmtId="178" fontId="5" fillId="0" borderId="16" xfId="0" applyNumberFormat="1" applyFont="1" applyBorder="1"/>
    <xf numFmtId="178" fontId="6" fillId="0" borderId="17" xfId="0" applyNumberFormat="1" applyFont="1" applyBorder="1"/>
    <xf numFmtId="0" fontId="6" fillId="0" borderId="4" xfId="0" applyFont="1" applyBorder="1" applyAlignment="1">
      <alignment horizontal="left"/>
    </xf>
    <xf numFmtId="0" fontId="6" fillId="2" borderId="4" xfId="0" applyFont="1" applyFill="1" applyBorder="1"/>
    <xf numFmtId="0" fontId="6" fillId="0" borderId="18" xfId="0" applyFont="1" applyBorder="1"/>
    <xf numFmtId="178" fontId="6" fillId="0" borderId="19" xfId="0" applyNumberFormat="1" applyFont="1" applyBorder="1"/>
    <xf numFmtId="178" fontId="6" fillId="0" borderId="20" xfId="0" applyNumberFormat="1" applyFont="1" applyBorder="1"/>
    <xf numFmtId="178" fontId="5" fillId="0" borderId="21" xfId="0" applyNumberFormat="1" applyFont="1" applyBorder="1"/>
    <xf numFmtId="178" fontId="6" fillId="0" borderId="21" xfId="0" applyNumberFormat="1" applyFont="1" applyBorder="1"/>
    <xf numFmtId="0" fontId="6" fillId="0" borderId="22" xfId="0" applyFont="1" applyBorder="1"/>
    <xf numFmtId="178" fontId="6" fillId="0" borderId="23" xfId="0" applyNumberFormat="1" applyFont="1" applyBorder="1"/>
    <xf numFmtId="178" fontId="6" fillId="3" borderId="24" xfId="0" applyNumberFormat="1" applyFont="1" applyFill="1" applyBorder="1"/>
    <xf numFmtId="178" fontId="6" fillId="0" borderId="25" xfId="0" applyNumberFormat="1" applyFont="1" applyBorder="1"/>
    <xf numFmtId="178" fontId="6" fillId="0" borderId="26" xfId="0" applyNumberFormat="1" applyFont="1" applyBorder="1"/>
    <xf numFmtId="178" fontId="6" fillId="0" borderId="27" xfId="0" applyNumberFormat="1" applyFont="1" applyBorder="1"/>
    <xf numFmtId="178" fontId="6" fillId="0" borderId="24" xfId="0" applyNumberFormat="1" applyFont="1" applyBorder="1"/>
    <xf numFmtId="178" fontId="6" fillId="3" borderId="27" xfId="0" applyNumberFormat="1" applyFont="1" applyFill="1" applyBorder="1"/>
    <xf numFmtId="0" fontId="6" fillId="0" borderId="0" xfId="0" applyFont="1" applyFill="1" applyBorder="1"/>
    <xf numFmtId="0" fontId="13" fillId="0" borderId="0" xfId="0" applyFont="1"/>
    <xf numFmtId="0" fontId="5" fillId="0" borderId="28" xfId="13" applyFont="1" applyBorder="1" applyAlignment="1">
      <alignment horizontal="center" vertical="center" wrapText="1"/>
    </xf>
    <xf numFmtId="0" fontId="8" fillId="0" borderId="28" xfId="13" applyFont="1" applyBorder="1" applyAlignment="1">
      <alignment horizontal="center" vertical="center" wrapText="1"/>
    </xf>
    <xf numFmtId="0" fontId="0" fillId="0" borderId="29" xfId="0" applyBorder="1" applyAlignment="1">
      <alignment vertical="top"/>
    </xf>
    <xf numFmtId="0" fontId="14" fillId="0" borderId="29" xfId="0" applyFont="1" applyBorder="1" applyAlignment="1">
      <alignment wrapText="1"/>
    </xf>
    <xf numFmtId="178" fontId="6" fillId="0" borderId="30" xfId="0" applyNumberFormat="1" applyFont="1" applyBorder="1"/>
    <xf numFmtId="178" fontId="6" fillId="0" borderId="31" xfId="0" applyNumberFormat="1" applyFont="1" applyBorder="1"/>
    <xf numFmtId="178" fontId="6" fillId="0" borderId="22" xfId="0" applyNumberFormat="1" applyFont="1" applyBorder="1"/>
    <xf numFmtId="0" fontId="0" fillId="0" borderId="32" xfId="0" applyBorder="1" applyAlignment="1">
      <alignment vertical="top"/>
    </xf>
    <xf numFmtId="0" fontId="6" fillId="0" borderId="32" xfId="13" applyFont="1" applyBorder="1" applyAlignment="1">
      <alignment horizontal="left" vertical="center" wrapText="1"/>
    </xf>
    <xf numFmtId="178" fontId="6" fillId="0" borderId="33" xfId="0" applyNumberFormat="1" applyFont="1" applyBorder="1"/>
    <xf numFmtId="0" fontId="5" fillId="0" borderId="34" xfId="13" applyFont="1" applyBorder="1" applyAlignment="1">
      <alignment horizontal="center" vertical="center" wrapText="1"/>
    </xf>
    <xf numFmtId="178" fontId="6" fillId="0" borderId="35" xfId="13" applyNumberFormat="1" applyFont="1" applyBorder="1" applyAlignment="1">
      <alignment horizontal="right" vertical="center" wrapText="1"/>
    </xf>
    <xf numFmtId="178" fontId="6" fillId="0" borderId="36" xfId="13" applyNumberFormat="1" applyFont="1" applyBorder="1" applyAlignment="1">
      <alignment horizontal="right" vertical="center" wrapText="1"/>
    </xf>
    <xf numFmtId="178" fontId="6" fillId="0" borderId="37" xfId="13" applyNumberFormat="1" applyFont="1" applyBorder="1" applyAlignment="1">
      <alignment horizontal="right" vertical="center" wrapText="1"/>
    </xf>
    <xf numFmtId="178" fontId="6" fillId="0" borderId="36" xfId="0" applyNumberFormat="1" applyFont="1" applyBorder="1"/>
    <xf numFmtId="178" fontId="6" fillId="0" borderId="34" xfId="0" applyNumberFormat="1" applyFont="1" applyBorder="1"/>
    <xf numFmtId="178" fontId="6" fillId="0" borderId="35" xfId="0" applyNumberFormat="1" applyFont="1" applyBorder="1"/>
    <xf numFmtId="178" fontId="6" fillId="0" borderId="37" xfId="0" applyNumberFormat="1" applyFont="1" applyBorder="1"/>
    <xf numFmtId="178" fontId="6" fillId="0" borderId="38" xfId="0" applyNumberFormat="1" applyFont="1" applyBorder="1"/>
    <xf numFmtId="178" fontId="6" fillId="0" borderId="39" xfId="0" applyNumberFormat="1" applyFont="1" applyBorder="1"/>
    <xf numFmtId="178" fontId="6" fillId="0" borderId="40" xfId="0" applyNumberFormat="1" applyFont="1" applyBorder="1"/>
    <xf numFmtId="0" fontId="6" fillId="0" borderId="32" xfId="0" applyFont="1" applyBorder="1"/>
    <xf numFmtId="0" fontId="0" fillId="0" borderId="4" xfId="0" applyBorder="1" applyAlignment="1">
      <alignment vertical="top"/>
    </xf>
    <xf numFmtId="178" fontId="0" fillId="2" borderId="2" xfId="0" applyNumberFormat="1" applyFill="1" applyBorder="1"/>
    <xf numFmtId="178" fontId="0" fillId="0" borderId="1" xfId="0" applyNumberFormat="1" applyBorder="1"/>
    <xf numFmtId="178" fontId="0" fillId="0" borderId="2" xfId="0" applyNumberFormat="1" applyBorder="1"/>
    <xf numFmtId="178" fontId="0" fillId="0" borderId="6" xfId="0" applyNumberFormat="1" applyBorder="1"/>
    <xf numFmtId="178" fontId="0" fillId="0" borderId="7" xfId="0" applyNumberFormat="1" applyBorder="1"/>
    <xf numFmtId="178" fontId="6" fillId="0" borderId="10" xfId="0" applyNumberFormat="1" applyFont="1" applyBorder="1"/>
    <xf numFmtId="178" fontId="0" fillId="0" borderId="9" xfId="0" applyNumberFormat="1" applyBorder="1"/>
    <xf numFmtId="178" fontId="11" fillId="0" borderId="7" xfId="0" applyNumberFormat="1" applyFont="1" applyBorder="1"/>
    <xf numFmtId="178" fontId="0" fillId="0" borderId="5" xfId="0" applyNumberFormat="1" applyBorder="1"/>
    <xf numFmtId="178" fontId="0" fillId="0" borderId="10" xfId="0" applyNumberFormat="1" applyBorder="1"/>
    <xf numFmtId="0" fontId="15" fillId="0" borderId="4" xfId="0" applyFont="1" applyBorder="1" applyAlignment="1">
      <alignment wrapText="1"/>
    </xf>
    <xf numFmtId="178" fontId="0" fillId="0" borderId="8" xfId="0" applyNumberFormat="1" applyBorder="1"/>
    <xf numFmtId="0" fontId="9" fillId="0" borderId="4" xfId="0" applyFont="1" applyBorder="1" applyAlignment="1">
      <alignment wrapText="1"/>
    </xf>
    <xf numFmtId="0" fontId="0" fillId="0" borderId="4" xfId="0" applyBorder="1"/>
    <xf numFmtId="0" fontId="0" fillId="0" borderId="18" xfId="0" applyBorder="1" applyAlignment="1">
      <alignment vertical="top"/>
    </xf>
    <xf numFmtId="178" fontId="0" fillId="0" borderId="22" xfId="0" applyNumberFormat="1" applyBorder="1"/>
    <xf numFmtId="178" fontId="6" fillId="0" borderId="41" xfId="0" applyNumberFormat="1" applyFont="1" applyBorder="1"/>
    <xf numFmtId="178" fontId="0" fillId="0" borderId="34" xfId="0" applyNumberFormat="1" applyBorder="1"/>
    <xf numFmtId="178" fontId="6" fillId="0" borderId="42" xfId="0" applyNumberFormat="1" applyFont="1" applyBorder="1"/>
    <xf numFmtId="178" fontId="6" fillId="0" borderId="43" xfId="0" applyNumberFormat="1" applyFont="1" applyBorder="1"/>
    <xf numFmtId="178" fontId="0" fillId="0" borderId="44" xfId="0" applyNumberFormat="1" applyBorder="1"/>
    <xf numFmtId="178" fontId="0" fillId="0" borderId="40" xfId="0" applyNumberFormat="1" applyBorder="1"/>
    <xf numFmtId="178" fontId="6" fillId="0" borderId="45" xfId="0" applyNumberFormat="1" applyFont="1" applyBorder="1"/>
    <xf numFmtId="178" fontId="0" fillId="0" borderId="46" xfId="0" applyNumberFormat="1" applyBorder="1"/>
    <xf numFmtId="178" fontId="0" fillId="0" borderId="38" xfId="0" applyNumberFormat="1" applyBorder="1"/>
    <xf numFmtId="178" fontId="0" fillId="0" borderId="36" xfId="0" applyNumberFormat="1" applyBorder="1"/>
    <xf numFmtId="178" fontId="0" fillId="0" borderId="47" xfId="0" applyNumberFormat="1" applyBorder="1"/>
    <xf numFmtId="0" fontId="15" fillId="0" borderId="4" xfId="0" applyFont="1" applyBorder="1"/>
    <xf numFmtId="0" fontId="0" fillId="0" borderId="11" xfId="0" applyBorder="1" applyAlignment="1">
      <alignment vertical="top"/>
    </xf>
    <xf numFmtId="178" fontId="0" fillId="0" borderId="20" xfId="0" applyNumberFormat="1" applyBorder="1"/>
    <xf numFmtId="178" fontId="0" fillId="0" borderId="19" xfId="0" applyNumberFormat="1" applyBorder="1"/>
    <xf numFmtId="178" fontId="0" fillId="0" borderId="21" xfId="0" applyNumberFormat="1" applyBorder="1"/>
    <xf numFmtId="178" fontId="0" fillId="0" borderId="48" xfId="0" applyNumberFormat="1" applyBorder="1"/>
    <xf numFmtId="178" fontId="5" fillId="0" borderId="19" xfId="0" applyNumberFormat="1" applyFont="1" applyBorder="1"/>
    <xf numFmtId="178" fontId="6" fillId="3" borderId="30" xfId="0" applyNumberFormat="1" applyFont="1" applyFill="1" applyBorder="1"/>
    <xf numFmtId="178" fontId="6" fillId="3" borderId="23" xfId="0" applyNumberFormat="1" applyFont="1" applyFill="1" applyBorder="1"/>
    <xf numFmtId="178" fontId="0" fillId="0" borderId="27" xfId="0" applyNumberFormat="1" applyBorder="1"/>
    <xf numFmtId="178" fontId="0" fillId="0" borderId="23" xfId="0" applyNumberFormat="1" applyBorder="1"/>
    <xf numFmtId="0" fontId="6" fillId="0" borderId="49" xfId="0" applyFont="1" applyBorder="1" applyAlignment="1">
      <alignment wrapText="1"/>
    </xf>
    <xf numFmtId="178" fontId="6" fillId="0" borderId="50" xfId="0" applyNumberFormat="1" applyFont="1" applyBorder="1"/>
    <xf numFmtId="178" fontId="0" fillId="0" borderId="39" xfId="0" applyNumberFormat="1" applyBorder="1"/>
    <xf numFmtId="178" fontId="6" fillId="3" borderId="2" xfId="0" applyNumberFormat="1" applyFont="1" applyFill="1" applyBorder="1"/>
    <xf numFmtId="178" fontId="5" fillId="3" borderId="7" xfId="0" applyNumberFormat="1" applyFont="1" applyFill="1" applyBorder="1"/>
    <xf numFmtId="178" fontId="5" fillId="3" borderId="2" xfId="0" applyNumberFormat="1" applyFont="1" applyFill="1" applyBorder="1"/>
    <xf numFmtId="0" fontId="9" fillId="0" borderId="11" xfId="0" applyFont="1" applyBorder="1"/>
    <xf numFmtId="0" fontId="9" fillId="2" borderId="39" xfId="0" applyFont="1" applyFill="1" applyBorder="1" applyAlignment="1"/>
    <xf numFmtId="0" fontId="9" fillId="2" borderId="39" xfId="0" applyFont="1" applyFill="1" applyBorder="1" applyAlignment="1">
      <alignment vertical="top" wrapText="1"/>
    </xf>
    <xf numFmtId="0" fontId="10" fillId="0" borderId="4" xfId="0" applyFont="1" applyBorder="1"/>
    <xf numFmtId="178" fontId="0" fillId="0" borderId="15" xfId="0" applyNumberFormat="1" applyBorder="1"/>
    <xf numFmtId="178" fontId="0" fillId="0" borderId="13" xfId="0" applyNumberFormat="1" applyBorder="1"/>
    <xf numFmtId="178" fontId="0" fillId="0" borderId="16" xfId="0" applyNumberFormat="1" applyBorder="1"/>
    <xf numFmtId="0" fontId="14" fillId="0" borderId="29" xfId="0" applyFont="1" applyBorder="1" applyAlignment="1">
      <alignment horizontal="left" vertical="center" wrapText="1"/>
    </xf>
    <xf numFmtId="0" fontId="0" fillId="0" borderId="4" xfId="0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178" fontId="5" fillId="0" borderId="7" xfId="0" applyNumberFormat="1" applyFont="1" applyBorder="1" applyAlignment="1">
      <alignment wrapText="1"/>
    </xf>
    <xf numFmtId="178" fontId="0" fillId="0" borderId="2" xfId="0" applyNumberFormat="1" applyBorder="1" applyAlignment="1">
      <alignment wrapText="1"/>
    </xf>
    <xf numFmtId="178" fontId="6" fillId="0" borderId="2" xfId="0" applyNumberFormat="1" applyFont="1" applyBorder="1" applyAlignment="1">
      <alignment wrapText="1"/>
    </xf>
    <xf numFmtId="178" fontId="6" fillId="0" borderId="1" xfId="0" applyNumberFormat="1" applyFont="1" applyBorder="1" applyAlignment="1">
      <alignment wrapText="1"/>
    </xf>
    <xf numFmtId="178" fontId="0" fillId="0" borderId="5" xfId="0" applyNumberFormat="1" applyBorder="1" applyAlignment="1">
      <alignment wrapText="1"/>
    </xf>
    <xf numFmtId="178" fontId="0" fillId="2" borderId="2" xfId="0" applyNumberFormat="1" applyFill="1" applyBorder="1" applyAlignment="1">
      <alignment wrapText="1"/>
    </xf>
    <xf numFmtId="178" fontId="0" fillId="0" borderId="2" xfId="0" applyNumberFormat="1" applyBorder="1" applyAlignment="1">
      <alignment vertical="top" wrapText="1"/>
    </xf>
    <xf numFmtId="178" fontId="0" fillId="0" borderId="6" xfId="0" applyNumberFormat="1" applyBorder="1" applyAlignment="1">
      <alignment vertical="top" wrapText="1"/>
    </xf>
    <xf numFmtId="178" fontId="0" fillId="0" borderId="1" xfId="0" applyNumberFormat="1" applyBorder="1" applyAlignment="1">
      <alignment vertical="top" wrapText="1"/>
    </xf>
    <xf numFmtId="178" fontId="0" fillId="0" borderId="7" xfId="0" applyNumberForma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78" fontId="5" fillId="0" borderId="8" xfId="0" applyNumberFormat="1" applyFont="1" applyBorder="1"/>
    <xf numFmtId="0" fontId="5" fillId="2" borderId="11" xfId="0" applyFont="1" applyFill="1" applyBorder="1"/>
    <xf numFmtId="178" fontId="0" fillId="0" borderId="12" xfId="0" applyNumberFormat="1" applyBorder="1"/>
    <xf numFmtId="178" fontId="0" fillId="0" borderId="14" xfId="0" applyNumberFormat="1" applyBorder="1"/>
    <xf numFmtId="0" fontId="0" fillId="0" borderId="39" xfId="0" applyBorder="1" applyAlignment="1">
      <alignment vertical="top"/>
    </xf>
    <xf numFmtId="0" fontId="6" fillId="0" borderId="51" xfId="0" applyFont="1" applyBorder="1"/>
    <xf numFmtId="178" fontId="6" fillId="0" borderId="44" xfId="0" applyNumberFormat="1" applyFont="1" applyBorder="1"/>
    <xf numFmtId="178" fontId="6" fillId="0" borderId="51" xfId="0" applyNumberFormat="1" applyFont="1" applyBorder="1"/>
    <xf numFmtId="178" fontId="0" fillId="0" borderId="42" xfId="0" applyNumberFormat="1" applyBorder="1"/>
    <xf numFmtId="178" fontId="0" fillId="0" borderId="43" xfId="0" applyNumberFormat="1" applyBorder="1"/>
    <xf numFmtId="0" fontId="0" fillId="0" borderId="8" xfId="0" applyBorder="1" applyAlignment="1">
      <alignment vertical="top"/>
    </xf>
    <xf numFmtId="0" fontId="9" fillId="0" borderId="8" xfId="0" applyFont="1" applyFill="1" applyBorder="1" applyAlignment="1">
      <alignment vertical="top" wrapText="1"/>
    </xf>
    <xf numFmtId="0" fontId="0" fillId="0" borderId="6" xfId="0" applyBorder="1" applyAlignment="1">
      <alignment vertical="top"/>
    </xf>
    <xf numFmtId="178" fontId="0" fillId="0" borderId="35" xfId="0" applyNumberFormat="1" applyBorder="1"/>
    <xf numFmtId="178" fontId="0" fillId="0" borderId="37" xfId="0" applyNumberFormat="1" applyBorder="1"/>
    <xf numFmtId="178" fontId="5" fillId="0" borderId="52" xfId="0" applyNumberFormat="1" applyFont="1" applyBorder="1"/>
    <xf numFmtId="178" fontId="0" fillId="0" borderId="52" xfId="0" applyNumberFormat="1" applyBorder="1"/>
    <xf numFmtId="178" fontId="0" fillId="0" borderId="53" xfId="0" applyNumberFormat="1" applyBorder="1"/>
    <xf numFmtId="178" fontId="0" fillId="0" borderId="54" xfId="0" applyNumberFormat="1" applyBorder="1"/>
    <xf numFmtId="0" fontId="6" fillId="0" borderId="29" xfId="0" applyFont="1" applyBorder="1"/>
    <xf numFmtId="178" fontId="5" fillId="0" borderId="2" xfId="0" applyNumberFormat="1" applyFont="1" applyFill="1" applyBorder="1"/>
    <xf numFmtId="178" fontId="5" fillId="0" borderId="7" xfId="0" applyNumberFormat="1" applyFont="1" applyFill="1" applyBorder="1"/>
    <xf numFmtId="178" fontId="5" fillId="0" borderId="1" xfId="0" applyNumberFormat="1" applyFont="1" applyFill="1" applyBorder="1"/>
    <xf numFmtId="178" fontId="6" fillId="0" borderId="7" xfId="0" applyNumberFormat="1" applyFont="1" applyFill="1" applyBorder="1"/>
    <xf numFmtId="0" fontId="3" fillId="0" borderId="0" xfId="0" applyFont="1" applyAlignment="1"/>
    <xf numFmtId="0" fontId="5" fillId="0" borderId="0" xfId="4"/>
    <xf numFmtId="0" fontId="6" fillId="0" borderId="0" xfId="4" applyFont="1"/>
    <xf numFmtId="0" fontId="5" fillId="0" borderId="0" xfId="4" applyFont="1"/>
    <xf numFmtId="0" fontId="3" fillId="0" borderId="0" xfId="0" applyFont="1"/>
    <xf numFmtId="16" fontId="3" fillId="0" borderId="0" xfId="0" applyNumberFormat="1" applyFont="1"/>
    <xf numFmtId="0" fontId="1" fillId="0" borderId="29" xfId="0" applyFont="1" applyBorder="1" applyAlignment="1">
      <alignment wrapText="1"/>
    </xf>
    <xf numFmtId="0" fontId="0" fillId="0" borderId="0" xfId="0" applyFont="1" applyAlignment="1"/>
    <xf numFmtId="0" fontId="5" fillId="0" borderId="52" xfId="0" applyFont="1" applyBorder="1"/>
    <xf numFmtId="178" fontId="6" fillId="3" borderId="2" xfId="0" applyNumberFormat="1" applyFont="1" applyFill="1" applyBorder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/>
    <xf numFmtId="0" fontId="13" fillId="3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/>
    <xf numFmtId="0" fontId="5" fillId="3" borderId="165" xfId="0" applyNumberFormat="1" applyFont="1" applyFill="1" applyBorder="1" applyAlignment="1" applyProtection="1">
      <alignment horizontal="center" vertical="center" wrapText="1"/>
    </xf>
    <xf numFmtId="0" fontId="8" fillId="3" borderId="165" xfId="0" applyNumberFormat="1" applyFont="1" applyFill="1" applyBorder="1" applyAlignment="1" applyProtection="1">
      <alignment horizontal="center" vertical="center" wrapText="1"/>
    </xf>
    <xf numFmtId="178" fontId="6" fillId="3" borderId="27" xfId="0" applyNumberFormat="1" applyFont="1" applyFill="1" applyBorder="1" applyAlignment="1" applyProtection="1"/>
    <xf numFmtId="178" fontId="6" fillId="3" borderId="23" xfId="0" applyNumberFormat="1" applyFont="1" applyFill="1" applyBorder="1" applyAlignment="1" applyProtection="1"/>
    <xf numFmtId="178" fontId="6" fillId="3" borderId="55" xfId="0" applyNumberFormat="1" applyFont="1" applyFill="1" applyBorder="1" applyAlignment="1" applyProtection="1"/>
    <xf numFmtId="178" fontId="6" fillId="3" borderId="22" xfId="0" applyNumberFormat="1" applyFont="1" applyFill="1" applyBorder="1" applyAlignment="1" applyProtection="1"/>
    <xf numFmtId="178" fontId="6" fillId="3" borderId="56" xfId="0" applyNumberFormat="1" applyFont="1" applyFill="1" applyBorder="1" applyAlignment="1" applyProtection="1"/>
    <xf numFmtId="178" fontId="5" fillId="3" borderId="57" xfId="0" applyNumberFormat="1" applyFont="1" applyFill="1" applyBorder="1" applyAlignment="1" applyProtection="1"/>
    <xf numFmtId="178" fontId="6" fillId="3" borderId="57" xfId="0" applyNumberFormat="1" applyFont="1" applyFill="1" applyBorder="1" applyAlignment="1" applyProtection="1"/>
    <xf numFmtId="178" fontId="0" fillId="3" borderId="57" xfId="0" applyNumberFormat="1" applyFont="1" applyFill="1" applyBorder="1" applyAlignment="1" applyProtection="1"/>
    <xf numFmtId="178" fontId="0" fillId="3" borderId="58" xfId="0" applyNumberFormat="1" applyFont="1" applyFill="1" applyBorder="1" applyAlignment="1" applyProtection="1"/>
    <xf numFmtId="178" fontId="6" fillId="3" borderId="59" xfId="0" applyNumberFormat="1" applyFont="1" applyFill="1" applyBorder="1" applyAlignment="1" applyProtection="1"/>
    <xf numFmtId="178" fontId="6" fillId="3" borderId="60" xfId="0" applyNumberFormat="1" applyFont="1" applyFill="1" applyBorder="1" applyAlignment="1" applyProtection="1"/>
    <xf numFmtId="178" fontId="6" fillId="3" borderId="58" xfId="0" applyNumberFormat="1" applyFont="1" applyFill="1" applyBorder="1" applyAlignment="1" applyProtection="1"/>
    <xf numFmtId="178" fontId="0" fillId="3" borderId="59" xfId="0" applyNumberFormat="1" applyFont="1" applyFill="1" applyBorder="1" applyAlignment="1" applyProtection="1"/>
    <xf numFmtId="178" fontId="0" fillId="3" borderId="61" xfId="0" applyNumberFormat="1" applyFont="1" applyFill="1" applyBorder="1" applyAlignment="1" applyProtection="1"/>
    <xf numFmtId="178" fontId="0" fillId="3" borderId="62" xfId="0" applyNumberFormat="1" applyFont="1" applyFill="1" applyBorder="1" applyAlignment="1" applyProtection="1"/>
    <xf numFmtId="178" fontId="0" fillId="3" borderId="56" xfId="0" applyNumberFormat="1" applyFont="1" applyFill="1" applyBorder="1" applyAlignment="1" applyProtection="1"/>
    <xf numFmtId="178" fontId="6" fillId="3" borderId="30" xfId="0" applyNumberFormat="1" applyFont="1" applyFill="1" applyBorder="1" applyAlignment="1" applyProtection="1"/>
    <xf numFmtId="178" fontId="0" fillId="3" borderId="63" xfId="0" applyNumberFormat="1" applyFont="1" applyFill="1" applyBorder="1" applyAlignment="1" applyProtection="1"/>
    <xf numFmtId="178" fontId="0" fillId="3" borderId="64" xfId="0" applyNumberFormat="1" applyFont="1" applyFill="1" applyBorder="1" applyAlignment="1" applyProtection="1"/>
    <xf numFmtId="178" fontId="6" fillId="3" borderId="63" xfId="0" applyNumberFormat="1" applyFont="1" applyFill="1" applyBorder="1" applyAlignment="1" applyProtection="1"/>
    <xf numFmtId="178" fontId="5" fillId="3" borderId="63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0" fontId="6" fillId="3" borderId="0" xfId="0" applyFont="1" applyFill="1"/>
    <xf numFmtId="178" fontId="6" fillId="3" borderId="64" xfId="0" applyNumberFormat="1" applyFont="1" applyFill="1" applyBorder="1" applyAlignment="1" applyProtection="1"/>
    <xf numFmtId="178" fontId="0" fillId="3" borderId="65" xfId="0" applyNumberFormat="1" applyFont="1" applyFill="1" applyBorder="1" applyAlignment="1" applyProtection="1"/>
    <xf numFmtId="178" fontId="6" fillId="3" borderId="66" xfId="0" applyNumberFormat="1" applyFont="1" applyFill="1" applyBorder="1" applyAlignment="1" applyProtection="1"/>
    <xf numFmtId="178" fontId="0" fillId="3" borderId="66" xfId="0" applyNumberFormat="1" applyFont="1" applyFill="1" applyBorder="1" applyAlignment="1" applyProtection="1"/>
    <xf numFmtId="178" fontId="6" fillId="3" borderId="67" xfId="0" applyNumberFormat="1" applyFont="1" applyFill="1" applyBorder="1" applyAlignment="1" applyProtection="1"/>
    <xf numFmtId="178" fontId="6" fillId="3" borderId="68" xfId="0" applyNumberFormat="1" applyFont="1" applyFill="1" applyBorder="1" applyAlignment="1" applyProtection="1"/>
    <xf numFmtId="178" fontId="6" fillId="3" borderId="69" xfId="0" applyNumberFormat="1" applyFont="1" applyFill="1" applyBorder="1" applyAlignment="1" applyProtection="1"/>
    <xf numFmtId="0" fontId="6" fillId="0" borderId="0" xfId="0" applyFont="1" applyAlignment="1">
      <alignment wrapText="1"/>
    </xf>
    <xf numFmtId="0" fontId="6" fillId="3" borderId="0" xfId="0" applyNumberFormat="1" applyFont="1" applyFill="1" applyBorder="1" applyAlignment="1" applyProtection="1">
      <alignment wrapText="1"/>
    </xf>
    <xf numFmtId="0" fontId="5" fillId="0" borderId="4" xfId="0" applyFont="1" applyBorder="1" applyAlignment="1">
      <alignment wrapText="1"/>
    </xf>
    <xf numFmtId="178" fontId="6" fillId="0" borderId="57" xfId="0" applyNumberFormat="1" applyFont="1" applyFill="1" applyBorder="1" applyAlignment="1" applyProtection="1"/>
    <xf numFmtId="178" fontId="6" fillId="0" borderId="63" xfId="0" applyNumberFormat="1" applyFont="1" applyFill="1" applyBorder="1" applyAlignment="1" applyProtection="1"/>
    <xf numFmtId="0" fontId="0" fillId="0" borderId="1" xfId="0" applyBorder="1"/>
    <xf numFmtId="0" fontId="5" fillId="0" borderId="0" xfId="0" applyFont="1" applyAlignment="1"/>
    <xf numFmtId="0" fontId="19" fillId="0" borderId="29" xfId="0" applyFont="1" applyFill="1" applyBorder="1" applyAlignment="1">
      <alignment wrapText="1"/>
    </xf>
    <xf numFmtId="181" fontId="1" fillId="0" borderId="51" xfId="0" applyNumberFormat="1" applyFont="1" applyFill="1" applyBorder="1" applyAlignment="1">
      <alignment horizontal="center"/>
    </xf>
    <xf numFmtId="181" fontId="1" fillId="0" borderId="4" xfId="0" applyNumberFormat="1" applyFont="1" applyFill="1" applyBorder="1" applyAlignment="1">
      <alignment horizontal="center"/>
    </xf>
    <xf numFmtId="182" fontId="1" fillId="0" borderId="70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wrapText="1"/>
    </xf>
    <xf numFmtId="178" fontId="0" fillId="0" borderId="0" xfId="0" applyNumberFormat="1"/>
    <xf numFmtId="0" fontId="5" fillId="0" borderId="49" xfId="0" applyFont="1" applyFill="1" applyBorder="1" applyAlignment="1">
      <alignment vertical="top"/>
    </xf>
    <xf numFmtId="0" fontId="19" fillId="0" borderId="29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/>
    </xf>
    <xf numFmtId="178" fontId="22" fillId="0" borderId="2" xfId="0" applyNumberFormat="1" applyFont="1" applyFill="1" applyBorder="1"/>
    <xf numFmtId="178" fontId="22" fillId="0" borderId="7" xfId="0" applyNumberFormat="1" applyFont="1" applyFill="1" applyBorder="1"/>
    <xf numFmtId="178" fontId="22" fillId="0" borderId="1" xfId="0" applyNumberFormat="1" applyFont="1" applyBorder="1"/>
    <xf numFmtId="178" fontId="22" fillId="0" borderId="7" xfId="0" applyNumberFormat="1" applyFont="1" applyBorder="1"/>
    <xf numFmtId="178" fontId="22" fillId="0" borderId="2" xfId="0" applyNumberFormat="1" applyFont="1" applyBorder="1"/>
    <xf numFmtId="178" fontId="22" fillId="0" borderId="1" xfId="0" applyNumberFormat="1" applyFont="1" applyFill="1" applyBorder="1"/>
    <xf numFmtId="0" fontId="0" fillId="0" borderId="0" xfId="0" applyAlignment="1">
      <alignment horizontal="left"/>
    </xf>
    <xf numFmtId="181" fontId="5" fillId="3" borderId="165" xfId="0" applyNumberFormat="1" applyFont="1" applyFill="1" applyBorder="1" applyAlignment="1" applyProtection="1">
      <alignment horizontal="center" vertical="center" wrapText="1"/>
    </xf>
    <xf numFmtId="181" fontId="8" fillId="3" borderId="165" xfId="0" applyNumberFormat="1" applyFont="1" applyFill="1" applyBorder="1" applyAlignment="1" applyProtection="1">
      <alignment horizontal="center" vertical="center" wrapText="1"/>
    </xf>
    <xf numFmtId="178" fontId="6" fillId="0" borderId="71" xfId="0" applyNumberFormat="1" applyFont="1" applyFill="1" applyBorder="1" applyAlignment="1"/>
    <xf numFmtId="178" fontId="6" fillId="0" borderId="70" xfId="0" applyNumberFormat="1" applyFont="1" applyFill="1" applyBorder="1" applyAlignment="1"/>
    <xf numFmtId="178" fontId="6" fillId="0" borderId="35" xfId="0" applyNumberFormat="1" applyFont="1" applyFill="1" applyBorder="1"/>
    <xf numFmtId="178" fontId="6" fillId="0" borderId="36" xfId="0" applyNumberFormat="1" applyFont="1" applyFill="1" applyBorder="1"/>
    <xf numFmtId="178" fontId="6" fillId="0" borderId="37" xfId="0" applyNumberFormat="1" applyFont="1" applyFill="1" applyBorder="1"/>
    <xf numFmtId="178" fontId="10" fillId="0" borderId="2" xfId="0" applyNumberFormat="1" applyFont="1" applyFill="1" applyBorder="1"/>
    <xf numFmtId="178" fontId="6" fillId="3" borderId="5" xfId="0" applyNumberFormat="1" applyFont="1" applyFill="1" applyBorder="1" applyAlignment="1"/>
    <xf numFmtId="178" fontId="22" fillId="0" borderId="7" xfId="0" applyNumberFormat="1" applyFont="1" applyFill="1" applyBorder="1" applyAlignment="1"/>
    <xf numFmtId="178" fontId="22" fillId="0" borderId="57" xfId="0" applyNumberFormat="1" applyFont="1" applyFill="1" applyBorder="1" applyAlignment="1" applyProtection="1"/>
    <xf numFmtId="178" fontId="22" fillId="0" borderId="1" xfId="0" applyNumberFormat="1" applyFont="1" applyBorder="1" applyAlignment="1"/>
    <xf numFmtId="178" fontId="22" fillId="0" borderId="2" xfId="0" applyNumberFormat="1" applyFont="1" applyFill="1" applyBorder="1" applyAlignment="1"/>
    <xf numFmtId="178" fontId="22" fillId="0" borderId="1" xfId="0" applyNumberFormat="1" applyFont="1" applyFill="1" applyBorder="1" applyAlignment="1"/>
    <xf numFmtId="178" fontId="22" fillId="0" borderId="2" xfId="0" applyNumberFormat="1" applyFont="1" applyBorder="1" applyAlignment="1"/>
    <xf numFmtId="178" fontId="6" fillId="0" borderId="2" xfId="0" applyNumberFormat="1" applyFont="1" applyBorder="1" applyAlignment="1"/>
    <xf numFmtId="178" fontId="6" fillId="3" borderId="2" xfId="0" applyNumberFormat="1" applyFont="1" applyFill="1" applyBorder="1" applyAlignment="1"/>
    <xf numFmtId="178" fontId="6" fillId="0" borderId="1" xfId="0" applyNumberFormat="1" applyFont="1" applyBorder="1" applyAlignment="1"/>
    <xf numFmtId="178" fontId="22" fillId="3" borderId="2" xfId="0" applyNumberFormat="1" applyFont="1" applyFill="1" applyBorder="1" applyAlignment="1"/>
    <xf numFmtId="178" fontId="6" fillId="0" borderId="7" xfId="0" applyNumberFormat="1" applyFont="1" applyFill="1" applyBorder="1" applyAlignment="1"/>
    <xf numFmtId="178" fontId="6" fillId="0" borderId="2" xfId="0" applyNumberFormat="1" applyFont="1" applyFill="1" applyBorder="1" applyAlignment="1"/>
    <xf numFmtId="178" fontId="6" fillId="0" borderId="72" xfId="0" applyNumberFormat="1" applyFont="1" applyFill="1" applyBorder="1" applyAlignment="1"/>
    <xf numFmtId="178" fontId="6" fillId="0" borderId="36" xfId="0" applyNumberFormat="1" applyFont="1" applyFill="1" applyBorder="1" applyAlignment="1"/>
    <xf numFmtId="178" fontId="6" fillId="0" borderId="23" xfId="0" applyNumberFormat="1" applyFont="1" applyFill="1" applyBorder="1" applyAlignment="1"/>
    <xf numFmtId="178" fontId="6" fillId="0" borderId="5" xfId="0" applyNumberFormat="1" applyFont="1" applyFill="1" applyBorder="1" applyAlignment="1"/>
    <xf numFmtId="178" fontId="22" fillId="0" borderId="6" xfId="0" applyNumberFormat="1" applyFont="1" applyFill="1" applyBorder="1" applyAlignment="1"/>
    <xf numFmtId="178" fontId="22" fillId="0" borderId="6" xfId="0" applyNumberFormat="1" applyFont="1" applyBorder="1" applyAlignment="1"/>
    <xf numFmtId="178" fontId="6" fillId="0" borderId="2" xfId="0" applyNumberFormat="1" applyFont="1" applyBorder="1" applyAlignment="1">
      <alignment horizontal="right"/>
    </xf>
    <xf numFmtId="178" fontId="6" fillId="0" borderId="6" xfId="0" applyNumberFormat="1" applyFont="1" applyFill="1" applyBorder="1" applyAlignment="1"/>
    <xf numFmtId="181" fontId="0" fillId="0" borderId="0" xfId="0" applyNumberFormat="1"/>
    <xf numFmtId="0" fontId="33" fillId="3" borderId="70" xfId="0" applyFont="1" applyFill="1" applyBorder="1" applyAlignment="1">
      <alignment vertical="center"/>
    </xf>
    <xf numFmtId="0" fontId="34" fillId="3" borderId="73" xfId="0" applyFont="1" applyFill="1" applyBorder="1" applyAlignment="1">
      <alignment vertical="center" wrapText="1"/>
    </xf>
    <xf numFmtId="181" fontId="0" fillId="0" borderId="0" xfId="0" applyNumberFormat="1" applyFill="1"/>
    <xf numFmtId="178" fontId="5" fillId="3" borderId="1" xfId="0" applyNumberFormat="1" applyFont="1" applyFill="1" applyBorder="1"/>
    <xf numFmtId="178" fontId="6" fillId="0" borderId="74" xfId="0" applyNumberFormat="1" applyFont="1" applyFill="1" applyBorder="1" applyAlignment="1"/>
    <xf numFmtId="178" fontId="6" fillId="0" borderId="34" xfId="0" applyNumberFormat="1" applyFont="1" applyFill="1" applyBorder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left"/>
    </xf>
    <xf numFmtId="182" fontId="0" fillId="0" borderId="0" xfId="0" applyNumberFormat="1" applyAlignment="1"/>
    <xf numFmtId="0" fontId="1" fillId="3" borderId="0" xfId="0" applyFont="1" applyFill="1" applyAlignment="1">
      <alignment horizontal="left" indent="15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33" fillId="3" borderId="29" xfId="0" applyFont="1" applyFill="1" applyBorder="1" applyAlignment="1">
      <alignment vertical="center"/>
    </xf>
    <xf numFmtId="0" fontId="35" fillId="3" borderId="22" xfId="0" applyFont="1" applyFill="1" applyBorder="1" applyAlignment="1">
      <alignment horizontal="center" vertical="center" wrapText="1"/>
    </xf>
    <xf numFmtId="0" fontId="35" fillId="3" borderId="73" xfId="0" applyFont="1" applyFill="1" applyBorder="1" applyAlignment="1">
      <alignment vertical="center" wrapText="1"/>
    </xf>
    <xf numFmtId="0" fontId="36" fillId="3" borderId="73" xfId="0" applyFont="1" applyFill="1" applyBorder="1" applyAlignment="1">
      <alignment vertical="center" wrapText="1"/>
    </xf>
    <xf numFmtId="0" fontId="5" fillId="3" borderId="70" xfId="0" applyFont="1" applyFill="1" applyBorder="1" applyAlignment="1">
      <alignment vertical="center"/>
    </xf>
    <xf numFmtId="0" fontId="20" fillId="3" borderId="73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4" fillId="3" borderId="22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3" fillId="0" borderId="46" xfId="0" applyFont="1" applyBorder="1" applyAlignment="1">
      <alignment horizontal="center" vertical="center" wrapText="1"/>
    </xf>
    <xf numFmtId="0" fontId="27" fillId="0" borderId="39" xfId="0" applyFont="1" applyFill="1" applyBorder="1"/>
    <xf numFmtId="1" fontId="27" fillId="0" borderId="37" xfId="0" applyNumberFormat="1" applyFont="1" applyBorder="1" applyAlignment="1">
      <alignment horizontal="center"/>
    </xf>
    <xf numFmtId="0" fontId="27" fillId="0" borderId="8" xfId="0" applyFont="1" applyFill="1" applyBorder="1"/>
    <xf numFmtId="1" fontId="27" fillId="0" borderId="1" xfId="0" applyNumberFormat="1" applyFont="1" applyBorder="1" applyAlignment="1">
      <alignment horizontal="center"/>
    </xf>
    <xf numFmtId="0" fontId="27" fillId="0" borderId="75" xfId="0" applyFont="1" applyFill="1" applyBorder="1"/>
    <xf numFmtId="1" fontId="27" fillId="0" borderId="21" xfId="0" applyNumberFormat="1" applyFont="1" applyFill="1" applyBorder="1" applyAlignment="1">
      <alignment horizontal="center"/>
    </xf>
    <xf numFmtId="0" fontId="25" fillId="0" borderId="30" xfId="0" applyFont="1" applyBorder="1"/>
    <xf numFmtId="0" fontId="25" fillId="0" borderId="23" xfId="0" applyFont="1" applyBorder="1" applyAlignment="1">
      <alignment horizontal="right"/>
    </xf>
    <xf numFmtId="1" fontId="25" fillId="0" borderId="23" xfId="0" applyNumberFormat="1" applyFont="1" applyBorder="1" applyAlignment="1">
      <alignment horizontal="center"/>
    </xf>
    <xf numFmtId="1" fontId="25" fillId="0" borderId="24" xfId="0" applyNumberFormat="1" applyFont="1" applyBorder="1" applyAlignment="1">
      <alignment horizontal="center"/>
    </xf>
    <xf numFmtId="0" fontId="27" fillId="0" borderId="34" xfId="0" applyFont="1" applyBorder="1"/>
    <xf numFmtId="0" fontId="27" fillId="0" borderId="6" xfId="0" applyFont="1" applyBorder="1"/>
    <xf numFmtId="0" fontId="27" fillId="0" borderId="6" xfId="0" applyFont="1" applyBorder="1" applyAlignment="1">
      <alignment wrapText="1"/>
    </xf>
    <xf numFmtId="0" fontId="27" fillId="0" borderId="14" xfId="0" applyFont="1" applyBorder="1"/>
    <xf numFmtId="0" fontId="27" fillId="0" borderId="76" xfId="0" applyFont="1" applyBorder="1"/>
    <xf numFmtId="0" fontId="3" fillId="0" borderId="50" xfId="0" applyFont="1" applyBorder="1" applyAlignment="1">
      <alignment horizontal="center" vertical="top" wrapText="1"/>
    </xf>
    <xf numFmtId="1" fontId="27" fillId="0" borderId="35" xfId="0" applyNumberFormat="1" applyFont="1" applyBorder="1" applyAlignment="1">
      <alignment horizontal="center"/>
    </xf>
    <xf numFmtId="1" fontId="27" fillId="0" borderId="7" xfId="0" applyNumberFormat="1" applyFont="1" applyBorder="1" applyAlignment="1">
      <alignment horizontal="center"/>
    </xf>
    <xf numFmtId="1" fontId="27" fillId="0" borderId="2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/>
    <xf numFmtId="178" fontId="6" fillId="3" borderId="77" xfId="0" applyNumberFormat="1" applyFont="1" applyFill="1" applyBorder="1" applyAlignment="1" applyProtection="1"/>
    <xf numFmtId="178" fontId="6" fillId="3" borderId="78" xfId="0" applyNumberFormat="1" applyFont="1" applyFill="1" applyBorder="1" applyAlignment="1" applyProtection="1"/>
    <xf numFmtId="178" fontId="5" fillId="3" borderId="59" xfId="0" applyNumberFormat="1" applyFont="1" applyFill="1" applyBorder="1" applyAlignment="1" applyProtection="1"/>
    <xf numFmtId="178" fontId="6" fillId="0" borderId="36" xfId="0" applyNumberFormat="1" applyFont="1" applyBorder="1" applyAlignment="1"/>
    <xf numFmtId="178" fontId="22" fillId="0" borderId="2" xfId="0" applyNumberFormat="1" applyFont="1" applyBorder="1" applyAlignment="1">
      <alignment horizontal="right"/>
    </xf>
    <xf numFmtId="178" fontId="6" fillId="0" borderId="2" xfId="0" applyNumberFormat="1" applyFont="1" applyFill="1" applyBorder="1" applyAlignment="1" applyProtection="1"/>
    <xf numFmtId="178" fontId="6" fillId="3" borderId="2" xfId="0" applyNumberFormat="1" applyFont="1" applyFill="1" applyBorder="1" applyAlignment="1" applyProtection="1"/>
    <xf numFmtId="178" fontId="0" fillId="3" borderId="0" xfId="0" applyNumberFormat="1" applyFont="1" applyFill="1" applyBorder="1" applyAlignment="1" applyProtection="1"/>
    <xf numFmtId="178" fontId="0" fillId="3" borderId="2" xfId="0" applyNumberFormat="1" applyFont="1" applyFill="1" applyBorder="1" applyAlignment="1" applyProtection="1"/>
    <xf numFmtId="178" fontId="6" fillId="3" borderId="7" xfId="0" applyNumberFormat="1" applyFont="1" applyFill="1" applyBorder="1" applyAlignment="1" applyProtection="1"/>
    <xf numFmtId="178" fontId="6" fillId="3" borderId="31" xfId="0" applyNumberFormat="1" applyFont="1" applyFill="1" applyBorder="1" applyAlignment="1" applyProtection="1"/>
    <xf numFmtId="178" fontId="6" fillId="3" borderId="13" xfId="0" applyNumberFormat="1" applyFont="1" applyFill="1" applyBorder="1" applyAlignment="1" applyProtection="1"/>
    <xf numFmtId="178" fontId="22" fillId="0" borderId="5" xfId="0" applyNumberFormat="1" applyFont="1" applyFill="1" applyBorder="1" applyAlignment="1"/>
    <xf numFmtId="178" fontId="22" fillId="0" borderId="7" xfId="0" applyNumberFormat="1" applyFont="1" applyBorder="1" applyAlignment="1"/>
    <xf numFmtId="178" fontId="6" fillId="3" borderId="20" xfId="0" applyNumberFormat="1" applyFont="1" applyFill="1" applyBorder="1" applyAlignment="1" applyProtection="1"/>
    <xf numFmtId="178" fontId="6" fillId="3" borderId="19" xfId="0" applyNumberFormat="1" applyFont="1" applyFill="1" applyBorder="1" applyAlignment="1" applyProtection="1"/>
    <xf numFmtId="178" fontId="6" fillId="3" borderId="1" xfId="0" applyNumberFormat="1" applyFont="1" applyFill="1" applyBorder="1" applyAlignment="1" applyProtection="1"/>
    <xf numFmtId="178" fontId="6" fillId="0" borderId="79" xfId="0" applyNumberFormat="1" applyFont="1" applyFill="1" applyBorder="1" applyAlignment="1" applyProtection="1"/>
    <xf numFmtId="178" fontId="6" fillId="3" borderId="21" xfId="0" applyNumberFormat="1" applyFont="1" applyFill="1" applyBorder="1" applyAlignment="1" applyProtection="1"/>
    <xf numFmtId="178" fontId="6" fillId="0" borderId="15" xfId="0" applyNumberFormat="1" applyFont="1" applyFill="1" applyBorder="1" applyAlignment="1"/>
    <xf numFmtId="178" fontId="6" fillId="3" borderId="6" xfId="0" applyNumberFormat="1" applyFont="1" applyFill="1" applyBorder="1" applyAlignment="1"/>
    <xf numFmtId="178" fontId="6" fillId="3" borderId="10" xfId="0" applyNumberFormat="1" applyFont="1" applyFill="1" applyBorder="1" applyAlignment="1"/>
    <xf numFmtId="178" fontId="22" fillId="0" borderId="2" xfId="0" applyNumberFormat="1" applyFont="1" applyFill="1" applyBorder="1" applyAlignment="1">
      <alignment horizontal="right"/>
    </xf>
    <xf numFmtId="178" fontId="6" fillId="0" borderId="7" xfId="0" applyNumberFormat="1" applyFont="1" applyBorder="1" applyAlignment="1"/>
    <xf numFmtId="178" fontId="6" fillId="0" borderId="14" xfId="0" applyNumberFormat="1" applyFont="1" applyFill="1" applyBorder="1" applyAlignment="1"/>
    <xf numFmtId="178" fontId="6" fillId="3" borderId="50" xfId="0" applyNumberFormat="1" applyFont="1" applyFill="1" applyBorder="1" applyAlignment="1"/>
    <xf numFmtId="178" fontId="6" fillId="3" borderId="43" xfId="0" applyNumberFormat="1" applyFont="1" applyFill="1" applyBorder="1" applyAlignment="1"/>
    <xf numFmtId="178" fontId="6" fillId="3" borderId="46" xfId="0" applyNumberFormat="1" applyFont="1" applyFill="1" applyBorder="1" applyAlignment="1"/>
    <xf numFmtId="178" fontId="22" fillId="3" borderId="7" xfId="0" applyNumberFormat="1" applyFont="1" applyFill="1" applyBorder="1" applyAlignment="1"/>
    <xf numFmtId="178" fontId="6" fillId="3" borderId="8" xfId="0" applyNumberFormat="1" applyFont="1" applyFill="1" applyBorder="1" applyAlignment="1"/>
    <xf numFmtId="178" fontId="6" fillId="0" borderId="13" xfId="0" applyNumberFormat="1" applyFont="1" applyFill="1" applyBorder="1" applyAlignment="1"/>
    <xf numFmtId="178" fontId="6" fillId="3" borderId="50" xfId="0" applyNumberFormat="1" applyFont="1" applyFill="1" applyBorder="1" applyAlignment="1">
      <alignment horizontal="right"/>
    </xf>
    <xf numFmtId="178" fontId="6" fillId="3" borderId="43" xfId="0" applyNumberFormat="1" applyFont="1" applyFill="1" applyBorder="1" applyAlignment="1">
      <alignment horizontal="right"/>
    </xf>
    <xf numFmtId="178" fontId="6" fillId="0" borderId="35" xfId="0" applyNumberFormat="1" applyFont="1" applyBorder="1" applyAlignment="1"/>
    <xf numFmtId="178" fontId="6" fillId="0" borderId="37" xfId="0" applyNumberFormat="1" applyFont="1" applyBorder="1" applyAlignment="1"/>
    <xf numFmtId="0" fontId="5" fillId="0" borderId="36" xfId="0" applyFont="1" applyBorder="1"/>
    <xf numFmtId="0" fontId="6" fillId="0" borderId="31" xfId="4" applyFont="1" applyBorder="1"/>
    <xf numFmtId="0" fontId="6" fillId="0" borderId="23" xfId="4" applyFont="1" applyBorder="1"/>
    <xf numFmtId="178" fontId="6" fillId="0" borderId="23" xfId="4" applyNumberFormat="1" applyFont="1" applyBorder="1"/>
    <xf numFmtId="0" fontId="5" fillId="0" borderId="2" xfId="0" applyFont="1" applyFill="1" applyBorder="1" applyAlignment="1">
      <alignment vertical="top" wrapText="1"/>
    </xf>
    <xf numFmtId="178" fontId="6" fillId="0" borderId="26" xfId="4" applyNumberFormat="1" applyFont="1" applyBorder="1"/>
    <xf numFmtId="0" fontId="0" fillId="0" borderId="24" xfId="0" applyBorder="1"/>
    <xf numFmtId="0" fontId="14" fillId="3" borderId="22" xfId="0" applyNumberFormat="1" applyFont="1" applyFill="1" applyBorder="1" applyAlignment="1" applyProtection="1">
      <alignment wrapText="1"/>
    </xf>
    <xf numFmtId="0" fontId="6" fillId="3" borderId="65" xfId="0" applyNumberFormat="1" applyFont="1" applyFill="1" applyBorder="1" applyAlignment="1" applyProtection="1"/>
    <xf numFmtId="0" fontId="6" fillId="0" borderId="40" xfId="0" applyFont="1" applyBorder="1"/>
    <xf numFmtId="0" fontId="6" fillId="3" borderId="80" xfId="0" applyNumberFormat="1" applyFont="1" applyFill="1" applyBorder="1" applyAlignment="1" applyProtection="1"/>
    <xf numFmtId="0" fontId="6" fillId="0" borderId="9" xfId="0" applyFont="1" applyFill="1" applyBorder="1" applyAlignment="1">
      <alignment wrapText="1"/>
    </xf>
    <xf numFmtId="0" fontId="6" fillId="3" borderId="80" xfId="0" applyNumberFormat="1" applyFont="1" applyFill="1" applyBorder="1" applyAlignment="1" applyProtection="1">
      <alignment wrapText="1"/>
    </xf>
    <xf numFmtId="0" fontId="14" fillId="3" borderId="22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/>
    <xf numFmtId="0" fontId="6" fillId="3" borderId="22" xfId="0" applyNumberFormat="1" applyFont="1" applyFill="1" applyBorder="1" applyAlignment="1" applyProtection="1"/>
    <xf numFmtId="0" fontId="0" fillId="3" borderId="29" xfId="0" applyNumberFormat="1" applyFont="1" applyFill="1" applyBorder="1" applyAlignment="1" applyProtection="1">
      <alignment vertical="top"/>
    </xf>
    <xf numFmtId="0" fontId="0" fillId="3" borderId="81" xfId="0" applyNumberFormat="1" applyFont="1" applyFill="1" applyBorder="1" applyAlignment="1" applyProtection="1">
      <alignment vertical="top"/>
    </xf>
    <xf numFmtId="0" fontId="0" fillId="3" borderId="82" xfId="0" applyNumberFormat="1" applyFont="1" applyFill="1" applyBorder="1" applyAlignment="1" applyProtection="1">
      <alignment vertical="top"/>
    </xf>
    <xf numFmtId="0" fontId="0" fillId="3" borderId="83" xfId="0" applyNumberFormat="1" applyFont="1" applyFill="1" applyBorder="1" applyAlignment="1" applyProtection="1">
      <alignment vertical="top"/>
    </xf>
    <xf numFmtId="0" fontId="3" fillId="0" borderId="29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70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 wrapText="1"/>
    </xf>
    <xf numFmtId="0" fontId="3" fillId="0" borderId="84" xfId="0" applyFont="1" applyBorder="1" applyAlignment="1">
      <alignment horizontal="center" vertical="top" wrapText="1"/>
    </xf>
    <xf numFmtId="0" fontId="3" fillId="0" borderId="70" xfId="0" applyFont="1" applyFill="1" applyBorder="1" applyAlignment="1">
      <alignment horizontal="center" vertical="top" wrapText="1"/>
    </xf>
    <xf numFmtId="0" fontId="1" fillId="0" borderId="70" xfId="0" applyFont="1" applyBorder="1" applyAlignment="1">
      <alignment vertical="top" wrapText="1"/>
    </xf>
    <xf numFmtId="0" fontId="1" fillId="0" borderId="73" xfId="0" applyFont="1" applyBorder="1" applyAlignment="1">
      <alignment vertical="top" wrapText="1"/>
    </xf>
    <xf numFmtId="14" fontId="1" fillId="0" borderId="73" xfId="0" applyNumberFormat="1" applyFont="1" applyBorder="1" applyAlignment="1">
      <alignment vertical="top" wrapText="1"/>
    </xf>
    <xf numFmtId="0" fontId="1" fillId="0" borderId="70" xfId="0" applyFont="1" applyFill="1" applyBorder="1" applyAlignment="1">
      <alignment vertical="top" wrapText="1"/>
    </xf>
    <xf numFmtId="0" fontId="1" fillId="0" borderId="73" xfId="0" applyFont="1" applyFill="1" applyBorder="1" applyAlignment="1">
      <alignment vertical="top" wrapText="1"/>
    </xf>
    <xf numFmtId="0" fontId="1" fillId="0" borderId="84" xfId="0" applyFont="1" applyFill="1" applyBorder="1" applyAlignment="1">
      <alignment vertical="top" wrapText="1"/>
    </xf>
    <xf numFmtId="0" fontId="1" fillId="0" borderId="84" xfId="0" applyFont="1" applyBorder="1" applyAlignment="1">
      <alignment vertical="top" wrapText="1"/>
    </xf>
    <xf numFmtId="176" fontId="1" fillId="0" borderId="70" xfId="0" applyNumberFormat="1" applyFont="1" applyFill="1" applyBorder="1" applyAlignment="1">
      <alignment horizontal="center" vertical="top" wrapText="1"/>
    </xf>
    <xf numFmtId="2" fontId="1" fillId="0" borderId="70" xfId="0" applyNumberFormat="1" applyFont="1" applyFill="1" applyBorder="1" applyAlignment="1">
      <alignment horizontal="center" vertical="top" wrapText="1"/>
    </xf>
    <xf numFmtId="0" fontId="19" fillId="0" borderId="73" xfId="0" applyFont="1" applyBorder="1" applyAlignment="1">
      <alignment vertical="top" wrapText="1"/>
    </xf>
    <xf numFmtId="0" fontId="19" fillId="0" borderId="84" xfId="0" applyFont="1" applyBorder="1" applyAlignment="1">
      <alignment vertical="top" wrapText="1"/>
    </xf>
    <xf numFmtId="0" fontId="1" fillId="0" borderId="29" xfId="0" applyFont="1" applyFill="1" applyBorder="1" applyAlignment="1">
      <alignment horizontal="center" vertical="top" wrapText="1"/>
    </xf>
    <xf numFmtId="0" fontId="19" fillId="0" borderId="29" xfId="0" applyFont="1" applyBorder="1" applyAlignment="1">
      <alignment vertical="top" wrapText="1"/>
    </xf>
    <xf numFmtId="0" fontId="19" fillId="0" borderId="29" xfId="0" applyFont="1" applyFill="1" applyBorder="1" applyAlignment="1">
      <alignment horizontal="center" vertical="top" wrapText="1"/>
    </xf>
    <xf numFmtId="0" fontId="1" fillId="0" borderId="70" xfId="0" applyFont="1" applyFill="1" applyBorder="1" applyAlignment="1">
      <alignment horizontal="center" vertical="top" wrapText="1"/>
    </xf>
    <xf numFmtId="0" fontId="1" fillId="0" borderId="29" xfId="0" applyFont="1" applyFill="1" applyBorder="1"/>
    <xf numFmtId="0" fontId="1" fillId="0" borderId="42" xfId="0" applyFont="1" applyFill="1" applyBorder="1" applyAlignment="1">
      <alignment vertical="top" wrapText="1"/>
    </xf>
    <xf numFmtId="0" fontId="19" fillId="0" borderId="70" xfId="0" applyFont="1" applyFill="1" applyBorder="1" applyAlignment="1">
      <alignment vertical="top" wrapText="1"/>
    </xf>
    <xf numFmtId="0" fontId="19" fillId="0" borderId="29" xfId="0" applyFont="1" applyFill="1" applyBorder="1" applyAlignment="1">
      <alignment vertical="top" wrapText="1"/>
    </xf>
    <xf numFmtId="0" fontId="1" fillId="0" borderId="13" xfId="0" applyFont="1" applyFill="1" applyBorder="1"/>
    <xf numFmtId="0" fontId="1" fillId="0" borderId="4" xfId="0" applyFont="1" applyFill="1" applyBorder="1" applyAlignment="1">
      <alignment vertical="top" wrapText="1"/>
    </xf>
    <xf numFmtId="176" fontId="0" fillId="0" borderId="0" xfId="0" applyNumberFormat="1"/>
    <xf numFmtId="182" fontId="0" fillId="0" borderId="0" xfId="0" applyNumberFormat="1"/>
    <xf numFmtId="179" fontId="0" fillId="0" borderId="0" xfId="0" applyNumberFormat="1"/>
    <xf numFmtId="0" fontId="0" fillId="0" borderId="0" xfId="0" applyFill="1" applyAlignment="1">
      <alignment horizontal="right"/>
    </xf>
    <xf numFmtId="0" fontId="5" fillId="0" borderId="2" xfId="0" applyFont="1" applyBorder="1"/>
    <xf numFmtId="178" fontId="6" fillId="3" borderId="61" xfId="0" applyNumberFormat="1" applyFont="1" applyFill="1" applyBorder="1" applyAlignment="1" applyProtection="1"/>
    <xf numFmtId="178" fontId="6" fillId="3" borderId="24" xfId="0" applyNumberFormat="1" applyFont="1" applyFill="1" applyBorder="1" applyAlignment="1" applyProtection="1"/>
    <xf numFmtId="178" fontId="6" fillId="0" borderId="1" xfId="0" applyNumberFormat="1" applyFont="1" applyFill="1" applyBorder="1" applyAlignment="1"/>
    <xf numFmtId="178" fontId="0" fillId="3" borderId="85" xfId="0" applyNumberFormat="1" applyFont="1" applyFill="1" applyBorder="1" applyAlignment="1" applyProtection="1"/>
    <xf numFmtId="0" fontId="1" fillId="0" borderId="84" xfId="0" applyFont="1" applyFill="1" applyBorder="1" applyAlignment="1">
      <alignment wrapText="1"/>
    </xf>
    <xf numFmtId="0" fontId="34" fillId="0" borderId="73" xfId="0" applyFont="1" applyFill="1" applyBorder="1" applyAlignment="1">
      <alignment vertical="center" wrapText="1"/>
    </xf>
    <xf numFmtId="0" fontId="1" fillId="0" borderId="70" xfId="0" applyFont="1" applyFill="1" applyBorder="1" applyAlignment="1">
      <alignment horizontal="right" vertical="top" wrapText="1"/>
    </xf>
    <xf numFmtId="0" fontId="33" fillId="0" borderId="70" xfId="0" applyFont="1" applyFill="1" applyBorder="1" applyAlignment="1">
      <alignment vertical="center"/>
    </xf>
    <xf numFmtId="0" fontId="35" fillId="0" borderId="73" xfId="0" applyFont="1" applyFill="1" applyBorder="1" applyAlignment="1">
      <alignment vertical="center" wrapText="1"/>
    </xf>
    <xf numFmtId="1" fontId="27" fillId="0" borderId="7" xfId="0" applyNumberFormat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178" fontId="6" fillId="0" borderId="86" xfId="0" applyNumberFormat="1" applyFont="1" applyFill="1" applyBorder="1" applyAlignment="1" applyProtection="1"/>
    <xf numFmtId="178" fontId="0" fillId="3" borderId="87" xfId="0" applyNumberFormat="1" applyFont="1" applyFill="1" applyBorder="1" applyAlignment="1" applyProtection="1"/>
    <xf numFmtId="178" fontId="0" fillId="3" borderId="1" xfId="0" applyNumberFormat="1" applyFont="1" applyFill="1" applyBorder="1" applyAlignment="1" applyProtection="1"/>
    <xf numFmtId="178" fontId="6" fillId="3" borderId="88" xfId="0" applyNumberFormat="1" applyFont="1" applyFill="1" applyBorder="1" applyAlignment="1" applyProtection="1"/>
    <xf numFmtId="178" fontId="6" fillId="3" borderId="89" xfId="0" applyNumberFormat="1" applyFont="1" applyFill="1" applyBorder="1" applyAlignment="1" applyProtection="1"/>
    <xf numFmtId="178" fontId="6" fillId="3" borderId="90" xfId="0" applyNumberFormat="1" applyFont="1" applyFill="1" applyBorder="1" applyAlignment="1" applyProtection="1"/>
    <xf numFmtId="0" fontId="5" fillId="0" borderId="1" xfId="0" applyFont="1" applyBorder="1"/>
    <xf numFmtId="181" fontId="6" fillId="0" borderId="23" xfId="0" applyNumberFormat="1" applyFont="1" applyBorder="1"/>
    <xf numFmtId="178" fontId="6" fillId="0" borderId="72" xfId="0" applyNumberFormat="1" applyFont="1" applyBorder="1" applyAlignment="1"/>
    <xf numFmtId="178" fontId="6" fillId="0" borderId="1" xfId="0" applyNumberFormat="1" applyFont="1" applyBorder="1" applyAlignment="1">
      <alignment horizontal="right"/>
    </xf>
    <xf numFmtId="178" fontId="6" fillId="3" borderId="7" xfId="0" applyNumberFormat="1" applyFont="1" applyFill="1" applyBorder="1" applyAlignment="1"/>
    <xf numFmtId="178" fontId="6" fillId="0" borderId="91" xfId="0" applyNumberFormat="1" applyFont="1" applyFill="1" applyBorder="1" applyAlignment="1"/>
    <xf numFmtId="178" fontId="6" fillId="0" borderId="37" xfId="0" applyNumberFormat="1" applyFont="1" applyFill="1" applyBorder="1" applyAlignment="1"/>
    <xf numFmtId="178" fontId="6" fillId="0" borderId="71" xfId="0" applyNumberFormat="1" applyFont="1" applyBorder="1" applyAlignment="1"/>
    <xf numFmtId="178" fontId="6" fillId="3" borderId="1" xfId="0" applyNumberFormat="1" applyFont="1" applyFill="1" applyBorder="1" applyAlignment="1"/>
    <xf numFmtId="178" fontId="6" fillId="3" borderId="26" xfId="0" applyNumberFormat="1" applyFont="1" applyFill="1" applyBorder="1" applyAlignment="1" applyProtection="1"/>
    <xf numFmtId="178" fontId="6" fillId="3" borderId="62" xfId="0" applyNumberFormat="1" applyFont="1" applyFill="1" applyBorder="1" applyAlignment="1" applyProtection="1"/>
    <xf numFmtId="178" fontId="6" fillId="3" borderId="14" xfId="0" applyNumberFormat="1" applyFont="1" applyFill="1" applyBorder="1" applyAlignment="1" applyProtection="1"/>
    <xf numFmtId="178" fontId="0" fillId="3" borderId="55" xfId="0" applyNumberFormat="1" applyFont="1" applyFill="1" applyBorder="1" applyAlignment="1" applyProtection="1"/>
    <xf numFmtId="178" fontId="0" fillId="3" borderId="22" xfId="0" applyNumberFormat="1" applyFont="1" applyFill="1" applyBorder="1" applyAlignment="1" applyProtection="1"/>
    <xf numFmtId="178" fontId="0" fillId="3" borderId="92" xfId="0" applyNumberFormat="1" applyFont="1" applyFill="1" applyBorder="1" applyAlignment="1" applyProtection="1"/>
    <xf numFmtId="178" fontId="5" fillId="3" borderId="93" xfId="0" applyNumberFormat="1" applyFont="1" applyFill="1" applyBorder="1" applyAlignment="1" applyProtection="1"/>
    <xf numFmtId="178" fontId="5" fillId="3" borderId="56" xfId="0" applyNumberFormat="1" applyFont="1" applyFill="1" applyBorder="1" applyAlignment="1" applyProtection="1"/>
    <xf numFmtId="0" fontId="6" fillId="0" borderId="47" xfId="0" applyFont="1" applyFill="1" applyBorder="1" applyAlignment="1">
      <alignment wrapText="1"/>
    </xf>
    <xf numFmtId="0" fontId="0" fillId="3" borderId="94" xfId="0" applyNumberFormat="1" applyFont="1" applyFill="1" applyBorder="1" applyAlignment="1" applyProtection="1">
      <alignment vertical="top"/>
    </xf>
    <xf numFmtId="0" fontId="6" fillId="3" borderId="10" xfId="0" applyFont="1" applyFill="1" applyBorder="1"/>
    <xf numFmtId="0" fontId="5" fillId="0" borderId="10" xfId="0" applyFont="1" applyBorder="1"/>
    <xf numFmtId="0" fontId="6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0" xfId="0" applyFont="1" applyBorder="1"/>
    <xf numFmtId="0" fontId="5" fillId="3" borderId="95" xfId="0" applyNumberFormat="1" applyFont="1" applyFill="1" applyBorder="1" applyAlignment="1" applyProtection="1">
      <alignment wrapText="1"/>
    </xf>
    <xf numFmtId="0" fontId="5" fillId="3" borderId="10" xfId="0" applyNumberFormat="1" applyFont="1" applyFill="1" applyBorder="1" applyAlignment="1" applyProtection="1">
      <alignment wrapText="1"/>
    </xf>
    <xf numFmtId="0" fontId="6" fillId="0" borderId="10" xfId="0" applyFont="1" applyFill="1" applyBorder="1" applyAlignment="1"/>
    <xf numFmtId="0" fontId="5" fillId="0" borderId="84" xfId="0" applyFont="1" applyBorder="1"/>
    <xf numFmtId="0" fontId="6" fillId="0" borderId="5" xfId="0" applyFont="1" applyFill="1" applyBorder="1" applyAlignment="1">
      <alignment wrapText="1"/>
    </xf>
    <xf numFmtId="0" fontId="5" fillId="0" borderId="70" xfId="0" applyFont="1" applyBorder="1"/>
    <xf numFmtId="0" fontId="0" fillId="0" borderId="41" xfId="0" applyBorder="1"/>
    <xf numFmtId="0" fontId="0" fillId="0" borderId="96" xfId="0" applyBorder="1"/>
    <xf numFmtId="0" fontId="0" fillId="0" borderId="97" xfId="0" applyBorder="1"/>
    <xf numFmtId="0" fontId="0" fillId="0" borderId="0" xfId="0" applyBorder="1"/>
    <xf numFmtId="0" fontId="5" fillId="3" borderId="4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top"/>
    </xf>
    <xf numFmtId="0" fontId="5" fillId="3" borderId="4" xfId="0" applyFont="1" applyFill="1" applyBorder="1" applyAlignment="1">
      <alignment vertical="top"/>
    </xf>
    <xf numFmtId="0" fontId="5" fillId="0" borderId="70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0" fillId="0" borderId="98" xfId="0" applyBorder="1"/>
    <xf numFmtId="0" fontId="0" fillId="0" borderId="84" xfId="0" applyBorder="1"/>
    <xf numFmtId="0" fontId="5" fillId="0" borderId="18" xfId="0" applyFont="1" applyBorder="1" applyAlignment="1">
      <alignment vertical="top"/>
    </xf>
    <xf numFmtId="0" fontId="0" fillId="3" borderId="66" xfId="0" applyNumberFormat="1" applyFont="1" applyFill="1" applyBorder="1" applyAlignment="1" applyProtection="1">
      <alignment vertical="top"/>
    </xf>
    <xf numFmtId="0" fontId="6" fillId="3" borderId="99" xfId="0" applyNumberFormat="1" applyFont="1" applyFill="1" applyBorder="1" applyAlignment="1" applyProtection="1"/>
    <xf numFmtId="0" fontId="5" fillId="3" borderId="83" xfId="0" applyNumberFormat="1" applyFont="1" applyFill="1" applyBorder="1" applyAlignment="1" applyProtection="1">
      <alignment wrapText="1"/>
    </xf>
    <xf numFmtId="0" fontId="5" fillId="3" borderId="4" xfId="0" applyNumberFormat="1" applyFont="1" applyFill="1" applyBorder="1" applyAlignment="1" applyProtection="1">
      <alignment wrapText="1"/>
    </xf>
    <xf numFmtId="0" fontId="6" fillId="3" borderId="81" xfId="0" applyNumberFormat="1" applyFont="1" applyFill="1" applyBorder="1" applyAlignment="1" applyProtection="1"/>
    <xf numFmtId="0" fontId="6" fillId="3" borderId="82" xfId="0" applyNumberFormat="1" applyFont="1" applyFill="1" applyBorder="1" applyAlignment="1" applyProtection="1"/>
    <xf numFmtId="0" fontId="6" fillId="3" borderId="82" xfId="0" applyNumberFormat="1" applyFont="1" applyFill="1" applyBorder="1" applyAlignment="1" applyProtection="1">
      <alignment wrapText="1"/>
    </xf>
    <xf numFmtId="0" fontId="6" fillId="0" borderId="4" xfId="0" applyFont="1" applyFill="1" applyBorder="1" applyAlignment="1">
      <alignment wrapText="1"/>
    </xf>
    <xf numFmtId="0" fontId="6" fillId="0" borderId="49" xfId="0" applyFont="1" applyFill="1" applyBorder="1" applyAlignment="1">
      <alignment wrapText="1"/>
    </xf>
    <xf numFmtId="178" fontId="6" fillId="3" borderId="86" xfId="0" applyNumberFormat="1" applyFont="1" applyFill="1" applyBorder="1" applyAlignment="1" applyProtection="1"/>
    <xf numFmtId="178" fontId="6" fillId="3" borderId="87" xfId="0" applyNumberFormat="1" applyFont="1" applyFill="1" applyBorder="1" applyAlignment="1" applyProtection="1"/>
    <xf numFmtId="178" fontId="6" fillId="3" borderId="100" xfId="0" applyNumberFormat="1" applyFont="1" applyFill="1" applyBorder="1" applyAlignment="1" applyProtection="1"/>
    <xf numFmtId="0" fontId="0" fillId="3" borderId="13" xfId="0" applyNumberFormat="1" applyFont="1" applyFill="1" applyBorder="1" applyAlignment="1" applyProtection="1">
      <alignment vertical="top"/>
    </xf>
    <xf numFmtId="0" fontId="6" fillId="3" borderId="13" xfId="0" applyNumberFormat="1" applyFont="1" applyFill="1" applyBorder="1" applyAlignment="1" applyProtection="1"/>
    <xf numFmtId="178" fontId="0" fillId="3" borderId="13" xfId="0" applyNumberFormat="1" applyFont="1" applyFill="1" applyBorder="1" applyAlignment="1" applyProtection="1"/>
    <xf numFmtId="178" fontId="6" fillId="3" borderId="34" xfId="0" applyNumberFormat="1" applyFont="1" applyFill="1" applyBorder="1" applyAlignment="1"/>
    <xf numFmtId="0" fontId="0" fillId="3" borderId="101" xfId="0" applyNumberFormat="1" applyFont="1" applyFill="1" applyBorder="1" applyAlignment="1" applyProtection="1">
      <alignment vertical="top"/>
    </xf>
    <xf numFmtId="178" fontId="6" fillId="3" borderId="85" xfId="0" applyNumberFormat="1" applyFont="1" applyFill="1" applyBorder="1" applyAlignment="1" applyProtection="1"/>
    <xf numFmtId="178" fontId="6" fillId="0" borderId="60" xfId="0" applyNumberFormat="1" applyFont="1" applyFill="1" applyBorder="1" applyAlignment="1" applyProtection="1"/>
    <xf numFmtId="178" fontId="0" fillId="0" borderId="60" xfId="0" applyNumberFormat="1" applyFont="1" applyFill="1" applyBorder="1" applyAlignment="1" applyProtection="1"/>
    <xf numFmtId="178" fontId="6" fillId="0" borderId="13" xfId="0" applyNumberFormat="1" applyFont="1" applyFill="1" applyBorder="1" applyAlignment="1" applyProtection="1"/>
    <xf numFmtId="178" fontId="0" fillId="0" borderId="13" xfId="0" applyNumberFormat="1" applyFont="1" applyFill="1" applyBorder="1" applyAlignment="1" applyProtection="1"/>
    <xf numFmtId="178" fontId="0" fillId="3" borderId="27" xfId="0" applyNumberFormat="1" applyFont="1" applyFill="1" applyBorder="1" applyAlignment="1" applyProtection="1"/>
    <xf numFmtId="178" fontId="0" fillId="3" borderId="67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>
      <alignment vertical="top"/>
    </xf>
    <xf numFmtId="0" fontId="5" fillId="0" borderId="11" xfId="0" applyFont="1" applyBorder="1" applyAlignment="1">
      <alignment vertical="top"/>
    </xf>
    <xf numFmtId="178" fontId="0" fillId="3" borderId="14" xfId="0" applyNumberFormat="1" applyFont="1" applyFill="1" applyBorder="1" applyAlignment="1" applyProtection="1"/>
    <xf numFmtId="178" fontId="6" fillId="3" borderId="12" xfId="0" applyNumberFormat="1" applyFont="1" applyFill="1" applyBorder="1" applyAlignment="1" applyProtection="1"/>
    <xf numFmtId="178" fontId="6" fillId="3" borderId="102" xfId="0" applyNumberFormat="1" applyFont="1" applyFill="1" applyBorder="1" applyAlignment="1" applyProtection="1"/>
    <xf numFmtId="178" fontId="0" fillId="3" borderId="90" xfId="0" applyNumberFormat="1" applyFont="1" applyFill="1" applyBorder="1" applyAlignment="1" applyProtection="1"/>
    <xf numFmtId="178" fontId="0" fillId="0" borderId="59" xfId="0" applyNumberFormat="1" applyFont="1" applyFill="1" applyBorder="1" applyAlignment="1" applyProtection="1"/>
    <xf numFmtId="178" fontId="6" fillId="0" borderId="59" xfId="0" applyNumberFormat="1" applyFont="1" applyFill="1" applyBorder="1" applyAlignment="1" applyProtection="1"/>
    <xf numFmtId="178" fontId="6" fillId="0" borderId="100" xfId="0" applyNumberFormat="1" applyFont="1" applyFill="1" applyBorder="1" applyAlignment="1" applyProtection="1"/>
    <xf numFmtId="178" fontId="6" fillId="0" borderId="12" xfId="0" applyNumberFormat="1" applyFont="1" applyFill="1" applyBorder="1" applyAlignment="1" applyProtection="1"/>
    <xf numFmtId="178" fontId="0" fillId="3" borderId="21" xfId="0" applyNumberFormat="1" applyFont="1" applyFill="1" applyBorder="1" applyAlignment="1" applyProtection="1"/>
    <xf numFmtId="178" fontId="5" fillId="0" borderId="7" xfId="0" applyNumberFormat="1" applyFont="1" applyBorder="1" applyAlignment="1"/>
    <xf numFmtId="178" fontId="5" fillId="0" borderId="2" xfId="0" applyNumberFormat="1" applyFont="1" applyBorder="1" applyAlignment="1"/>
    <xf numFmtId="181" fontId="19" fillId="0" borderId="70" xfId="0" applyNumberFormat="1" applyFont="1" applyFill="1" applyBorder="1" applyAlignment="1">
      <alignment horizontal="center" vertical="top" wrapText="1"/>
    </xf>
    <xf numFmtId="0" fontId="2" fillId="0" borderId="84" xfId="0" applyFont="1" applyFill="1" applyBorder="1" applyAlignment="1">
      <alignment wrapText="1"/>
    </xf>
    <xf numFmtId="182" fontId="1" fillId="0" borderId="70" xfId="0" applyNumberFormat="1" applyFont="1" applyFill="1" applyBorder="1" applyAlignment="1">
      <alignment horizontal="center" vertical="top" wrapText="1"/>
    </xf>
    <xf numFmtId="179" fontId="0" fillId="0" borderId="0" xfId="0" applyNumberFormat="1" applyFill="1"/>
    <xf numFmtId="178" fontId="6" fillId="0" borderId="103" xfId="4" applyNumberFormat="1" applyFont="1" applyBorder="1"/>
    <xf numFmtId="178" fontId="6" fillId="0" borderId="104" xfId="4" applyNumberFormat="1" applyFont="1" applyBorder="1"/>
    <xf numFmtId="0" fontId="6" fillId="0" borderId="105" xfId="0" applyFont="1" applyBorder="1"/>
    <xf numFmtId="0" fontId="5" fillId="0" borderId="103" xfId="0" applyFont="1" applyBorder="1"/>
    <xf numFmtId="178" fontId="5" fillId="0" borderId="104" xfId="0" applyNumberFormat="1" applyFont="1" applyBorder="1"/>
    <xf numFmtId="0" fontId="5" fillId="0" borderId="105" xfId="0" applyFont="1" applyBorder="1"/>
    <xf numFmtId="0" fontId="6" fillId="0" borderId="17" xfId="4" applyFont="1" applyBorder="1"/>
    <xf numFmtId="178" fontId="6" fillId="0" borderId="17" xfId="4" applyNumberFormat="1" applyFont="1" applyBorder="1"/>
    <xf numFmtId="178" fontId="6" fillId="0" borderId="106" xfId="4" applyNumberFormat="1" applyFont="1" applyBorder="1"/>
    <xf numFmtId="0" fontId="0" fillId="0" borderId="107" xfId="0" applyBorder="1"/>
    <xf numFmtId="0" fontId="5" fillId="0" borderId="19" xfId="0" applyFont="1" applyFill="1" applyBorder="1" applyAlignment="1">
      <alignment vertical="top" wrapText="1"/>
    </xf>
    <xf numFmtId="178" fontId="5" fillId="0" borderId="2" xfId="4" applyNumberFormat="1" applyFont="1" applyBorder="1"/>
    <xf numFmtId="178" fontId="5" fillId="0" borderId="19" xfId="4" applyNumberFormat="1" applyFont="1" applyBorder="1"/>
    <xf numFmtId="0" fontId="0" fillId="0" borderId="21" xfId="0" applyBorder="1"/>
    <xf numFmtId="0" fontId="5" fillId="0" borderId="70" xfId="4" applyFont="1" applyBorder="1"/>
    <xf numFmtId="0" fontId="5" fillId="0" borderId="29" xfId="4" applyFont="1" applyBorder="1"/>
    <xf numFmtId="0" fontId="0" fillId="0" borderId="49" xfId="0" applyBorder="1"/>
    <xf numFmtId="0" fontId="6" fillId="0" borderId="103" xfId="0" applyFont="1" applyFill="1" applyBorder="1" applyAlignment="1">
      <alignment vertical="top" wrapText="1"/>
    </xf>
    <xf numFmtId="0" fontId="6" fillId="0" borderId="43" xfId="0" applyFont="1" applyBorder="1"/>
    <xf numFmtId="0" fontId="6" fillId="0" borderId="96" xfId="0" applyFont="1" applyBorder="1"/>
    <xf numFmtId="178" fontId="5" fillId="0" borderId="45" xfId="0" applyNumberFormat="1" applyFont="1" applyBorder="1"/>
    <xf numFmtId="0" fontId="5" fillId="0" borderId="46" xfId="0" applyFont="1" applyBorder="1"/>
    <xf numFmtId="0" fontId="5" fillId="0" borderId="72" xfId="0" applyFont="1" applyBorder="1"/>
    <xf numFmtId="178" fontId="5" fillId="0" borderId="74" xfId="0" applyNumberFormat="1" applyFont="1" applyBorder="1"/>
    <xf numFmtId="0" fontId="5" fillId="0" borderId="91" xfId="0" applyFont="1" applyBorder="1"/>
    <xf numFmtId="0" fontId="6" fillId="0" borderId="43" xfId="0" applyFont="1" applyBorder="1" applyAlignment="1">
      <alignment wrapText="1"/>
    </xf>
    <xf numFmtId="0" fontId="6" fillId="0" borderId="17" xfId="0" applyFont="1" applyBorder="1"/>
    <xf numFmtId="178" fontId="5" fillId="0" borderId="106" xfId="0" applyNumberFormat="1" applyFont="1" applyBorder="1"/>
    <xf numFmtId="0" fontId="5" fillId="0" borderId="107" xfId="0" applyFont="1" applyBorder="1"/>
    <xf numFmtId="0" fontId="6" fillId="0" borderId="25" xfId="0" applyFont="1" applyBorder="1"/>
    <xf numFmtId="0" fontId="6" fillId="0" borderId="24" xfId="0" applyFont="1" applyBorder="1"/>
    <xf numFmtId="0" fontId="5" fillId="0" borderId="29" xfId="0" applyFont="1" applyBorder="1"/>
    <xf numFmtId="0" fontId="6" fillId="0" borderId="23" xfId="0" applyFont="1" applyFill="1" applyBorder="1" applyAlignment="1">
      <alignment vertical="top" wrapText="1"/>
    </xf>
    <xf numFmtId="0" fontId="6" fillId="0" borderId="23" xfId="4" applyFont="1" applyBorder="1" applyAlignment="1">
      <alignment wrapText="1"/>
    </xf>
    <xf numFmtId="0" fontId="6" fillId="0" borderId="108" xfId="4" applyFont="1" applyFill="1" applyBorder="1"/>
    <xf numFmtId="178" fontId="6" fillId="0" borderId="26" xfId="4" applyNumberFormat="1" applyFont="1" applyFill="1" applyBorder="1"/>
    <xf numFmtId="0" fontId="2" fillId="0" borderId="22" xfId="0" applyFont="1" applyFill="1" applyBorder="1" applyAlignment="1">
      <alignment wrapText="1"/>
    </xf>
    <xf numFmtId="0" fontId="2" fillId="0" borderId="22" xfId="0" applyFont="1" applyFill="1" applyBorder="1"/>
    <xf numFmtId="0" fontId="2" fillId="0" borderId="109" xfId="0" applyFont="1" applyFill="1" applyBorder="1" applyAlignment="1">
      <alignment wrapText="1"/>
    </xf>
    <xf numFmtId="0" fontId="2" fillId="0" borderId="25" xfId="0" applyFont="1" applyFill="1" applyBorder="1" applyAlignment="1">
      <alignment wrapText="1"/>
    </xf>
    <xf numFmtId="0" fontId="6" fillId="0" borderId="31" xfId="0" applyFont="1" applyFill="1" applyBorder="1"/>
    <xf numFmtId="0" fontId="5" fillId="0" borderId="19" xfId="4" applyBorder="1" applyAlignment="1">
      <alignment horizontal="center" vertical="top"/>
    </xf>
    <xf numFmtId="0" fontId="5" fillId="0" borderId="21" xfId="0" applyFont="1" applyBorder="1" applyAlignment="1">
      <alignment vertical="top" wrapText="1"/>
    </xf>
    <xf numFmtId="0" fontId="5" fillId="0" borderId="49" xfId="0" applyFont="1" applyBorder="1"/>
    <xf numFmtId="181" fontId="6" fillId="0" borderId="23" xfId="0" applyNumberFormat="1" applyFont="1" applyFill="1" applyBorder="1" applyAlignment="1"/>
    <xf numFmtId="182" fontId="0" fillId="0" borderId="0" xfId="0" applyNumberFormat="1" applyFill="1"/>
    <xf numFmtId="176" fontId="6" fillId="0" borderId="2" xfId="0" applyNumberFormat="1" applyFont="1" applyBorder="1" applyAlignment="1"/>
    <xf numFmtId="176" fontId="6" fillId="0" borderId="5" xfId="0" applyNumberFormat="1" applyFont="1" applyFill="1" applyBorder="1" applyAlignment="1"/>
    <xf numFmtId="176" fontId="22" fillId="0" borderId="2" xfId="0" applyNumberFormat="1" applyFont="1" applyBorder="1" applyAlignment="1"/>
    <xf numFmtId="176" fontId="22" fillId="0" borderId="7" xfId="0" applyNumberFormat="1" applyFont="1" applyBorder="1" applyAlignment="1"/>
    <xf numFmtId="181" fontId="6" fillId="0" borderId="26" xfId="0" applyNumberFormat="1" applyFont="1" applyFill="1" applyBorder="1" applyAlignment="1"/>
    <xf numFmtId="181" fontId="6" fillId="0" borderId="31" xfId="0" applyNumberFormat="1" applyFont="1" applyFill="1" applyBorder="1" applyAlignment="1"/>
    <xf numFmtId="182" fontId="6" fillId="0" borderId="10" xfId="0" applyNumberFormat="1" applyFont="1" applyFill="1" applyBorder="1" applyAlignment="1"/>
    <xf numFmtId="182" fontId="6" fillId="3" borderId="68" xfId="0" applyNumberFormat="1" applyFont="1" applyFill="1" applyBorder="1" applyAlignment="1" applyProtection="1"/>
    <xf numFmtId="181" fontId="6" fillId="3" borderId="30" xfId="0" applyNumberFormat="1" applyFont="1" applyFill="1" applyBorder="1" applyAlignment="1" applyProtection="1"/>
    <xf numFmtId="0" fontId="6" fillId="0" borderId="38" xfId="0" applyFont="1" applyBorder="1" applyAlignment="1">
      <alignment horizontal="left" vertical="center" wrapText="1"/>
    </xf>
    <xf numFmtId="0" fontId="9" fillId="0" borderId="10" xfId="0" applyFont="1" applyBorder="1" applyAlignment="1">
      <alignment wrapText="1"/>
    </xf>
    <xf numFmtId="0" fontId="6" fillId="0" borderId="39" xfId="0" applyFont="1" applyFill="1" applyBorder="1" applyAlignment="1"/>
    <xf numFmtId="178" fontId="6" fillId="0" borderId="33" xfId="0" applyNumberFormat="1" applyFont="1" applyFill="1" applyBorder="1" applyAlignment="1"/>
    <xf numFmtId="178" fontId="6" fillId="3" borderId="72" xfId="0" applyNumberFormat="1" applyFont="1" applyFill="1" applyBorder="1" applyAlignment="1" applyProtection="1"/>
    <xf numFmtId="178" fontId="6" fillId="0" borderId="50" xfId="0" applyNumberFormat="1" applyFont="1" applyBorder="1" applyAlignment="1"/>
    <xf numFmtId="178" fontId="6" fillId="0" borderId="43" xfId="0" applyNumberFormat="1" applyFont="1" applyBorder="1" applyAlignment="1">
      <alignment horizontal="right"/>
    </xf>
    <xf numFmtId="178" fontId="6" fillId="3" borderId="43" xfId="0" applyNumberFormat="1" applyFont="1" applyFill="1" applyBorder="1" applyAlignment="1" applyProtection="1"/>
    <xf numFmtId="178" fontId="6" fillId="0" borderId="46" xfId="0" applyNumberFormat="1" applyFont="1" applyBorder="1" applyAlignment="1">
      <alignment horizontal="right"/>
    </xf>
    <xf numFmtId="178" fontId="6" fillId="0" borderId="21" xfId="0" applyNumberFormat="1" applyFont="1" applyFill="1" applyBorder="1" applyAlignment="1"/>
    <xf numFmtId="181" fontId="6" fillId="3" borderId="55" xfId="0" applyNumberFormat="1" applyFont="1" applyFill="1" applyBorder="1" applyAlignment="1" applyProtection="1"/>
    <xf numFmtId="181" fontId="6" fillId="3" borderId="23" xfId="0" applyNumberFormat="1" applyFont="1" applyFill="1" applyBorder="1" applyAlignment="1" applyProtection="1"/>
    <xf numFmtId="181" fontId="6" fillId="3" borderId="24" xfId="0" applyNumberFormat="1" applyFont="1" applyFill="1" applyBorder="1" applyAlignment="1" applyProtection="1"/>
    <xf numFmtId="0" fontId="3" fillId="0" borderId="57" xfId="0" applyNumberFormat="1" applyFont="1" applyFill="1" applyBorder="1" applyAlignment="1" applyProtection="1">
      <alignment wrapText="1"/>
    </xf>
    <xf numFmtId="0" fontId="3" fillId="0" borderId="57" xfId="0" applyNumberFormat="1" applyFont="1" applyFill="1" applyBorder="1" applyAlignment="1" applyProtection="1"/>
    <xf numFmtId="0" fontId="3" fillId="4" borderId="57" xfId="0" applyNumberFormat="1" applyFont="1" applyFill="1" applyBorder="1" applyAlignment="1" applyProtection="1"/>
    <xf numFmtId="0" fontId="3" fillId="4" borderId="57" xfId="0" applyNumberFormat="1" applyFont="1" applyFill="1" applyBorder="1" applyAlignment="1" applyProtection="1">
      <alignment wrapText="1"/>
    </xf>
    <xf numFmtId="0" fontId="22" fillId="4" borderId="57" xfId="0" applyNumberFormat="1" applyFont="1" applyFill="1" applyBorder="1" applyAlignment="1" applyProtection="1"/>
    <xf numFmtId="0" fontId="3" fillId="5" borderId="57" xfId="0" applyNumberFormat="1" applyFont="1" applyFill="1" applyBorder="1" applyAlignment="1" applyProtection="1">
      <alignment horizontal="center" vertical="center"/>
    </xf>
    <xf numFmtId="0" fontId="3" fillId="6" borderId="57" xfId="0" applyNumberFormat="1" applyFont="1" applyFill="1" applyBorder="1" applyAlignment="1" applyProtection="1">
      <alignment horizontal="center" vertical="center"/>
    </xf>
    <xf numFmtId="0" fontId="3" fillId="5" borderId="59" xfId="0" applyNumberFormat="1" applyFont="1" applyFill="1" applyBorder="1" applyAlignment="1" applyProtection="1">
      <alignment horizontal="center" vertical="center" wrapText="1"/>
    </xf>
    <xf numFmtId="182" fontId="3" fillId="5" borderId="57" xfId="0" applyNumberFormat="1" applyFont="1" applyFill="1" applyBorder="1" applyAlignment="1" applyProtection="1">
      <alignment horizontal="center" vertical="center"/>
    </xf>
    <xf numFmtId="176" fontId="3" fillId="5" borderId="57" xfId="0" applyNumberFormat="1" applyFont="1" applyFill="1" applyBorder="1" applyAlignment="1" applyProtection="1">
      <alignment horizontal="center" vertical="center" wrapText="1"/>
    </xf>
    <xf numFmtId="2" fontId="3" fillId="5" borderId="57" xfId="0" applyNumberFormat="1" applyFont="1" applyFill="1" applyBorder="1" applyAlignment="1" applyProtection="1">
      <alignment horizontal="center" vertical="center"/>
    </xf>
    <xf numFmtId="181" fontId="3" fillId="4" borderId="57" xfId="0" applyNumberFormat="1" applyFont="1" applyFill="1" applyBorder="1" applyAlignment="1" applyProtection="1">
      <alignment horizontal="center" vertical="center"/>
    </xf>
    <xf numFmtId="176" fontId="3" fillId="5" borderId="57" xfId="0" applyNumberFormat="1" applyFont="1" applyFill="1" applyBorder="1" applyAlignment="1" applyProtection="1">
      <alignment horizontal="center" vertical="center"/>
    </xf>
    <xf numFmtId="181" fontId="37" fillId="4" borderId="57" xfId="0" applyNumberFormat="1" applyFont="1" applyFill="1" applyBorder="1" applyAlignment="1" applyProtection="1">
      <alignment horizontal="center" vertical="center"/>
    </xf>
    <xf numFmtId="0" fontId="38" fillId="4" borderId="57" xfId="0" applyNumberFormat="1" applyFont="1" applyFill="1" applyBorder="1" applyAlignment="1" applyProtection="1">
      <alignment wrapText="1"/>
    </xf>
    <xf numFmtId="0" fontId="3" fillId="3" borderId="57" xfId="0" applyNumberFormat="1" applyFont="1" applyFill="1" applyBorder="1" applyAlignment="1" applyProtection="1">
      <alignment horizontal="center" vertical="center"/>
    </xf>
    <xf numFmtId="0" fontId="3" fillId="7" borderId="57" xfId="0" applyNumberFormat="1" applyFont="1" applyFill="1" applyBorder="1" applyAlignment="1" applyProtection="1">
      <alignment horizontal="center" vertical="center"/>
    </xf>
    <xf numFmtId="0" fontId="3" fillId="3" borderId="59" xfId="0" applyNumberFormat="1" applyFont="1" applyFill="1" applyBorder="1" applyAlignment="1" applyProtection="1">
      <alignment horizontal="center" vertical="center" wrapText="1"/>
    </xf>
    <xf numFmtId="181" fontId="3" fillId="4" borderId="57" xfId="0" applyNumberFormat="1" applyFont="1" applyFill="1" applyBorder="1" applyAlignment="1" applyProtection="1">
      <alignment horizontal="center" vertical="center" wrapText="1"/>
    </xf>
    <xf numFmtId="0" fontId="39" fillId="4" borderId="57" xfId="0" applyNumberFormat="1" applyFont="1" applyFill="1" applyBorder="1" applyAlignment="1" applyProtection="1">
      <alignment wrapText="1"/>
    </xf>
    <xf numFmtId="182" fontId="3" fillId="3" borderId="57" xfId="0" applyNumberFormat="1" applyFont="1" applyFill="1" applyBorder="1" applyAlignment="1" applyProtection="1">
      <alignment horizontal="center" vertical="center"/>
    </xf>
    <xf numFmtId="0" fontId="3" fillId="3" borderId="57" xfId="0" applyNumberFormat="1" applyFont="1" applyFill="1" applyBorder="1" applyAlignment="1" applyProtection="1">
      <alignment horizontal="center" vertical="center" wrapText="1"/>
    </xf>
    <xf numFmtId="181" fontId="37" fillId="4" borderId="57" xfId="0" applyNumberFormat="1" applyFont="1" applyFill="1" applyBorder="1" applyAlignment="1" applyProtection="1">
      <alignment horizontal="center" vertical="center" wrapText="1"/>
    </xf>
    <xf numFmtId="181" fontId="28" fillId="4" borderId="57" xfId="0" applyNumberFormat="1" applyFont="1" applyFill="1" applyBorder="1" applyAlignment="1" applyProtection="1">
      <alignment horizontal="center" vertical="center" wrapText="1"/>
    </xf>
    <xf numFmtId="0" fontId="29" fillId="4" borderId="57" xfId="0" applyNumberFormat="1" applyFont="1" applyFill="1" applyBorder="1" applyAlignment="1" applyProtection="1"/>
    <xf numFmtId="0" fontId="3" fillId="5" borderId="57" xfId="0" applyNumberFormat="1" applyFont="1" applyFill="1" applyBorder="1" applyAlignment="1" applyProtection="1">
      <alignment horizontal="center" vertical="center" wrapText="1"/>
    </xf>
    <xf numFmtId="185" fontId="3" fillId="5" borderId="57" xfId="0" applyNumberFormat="1" applyFont="1" applyFill="1" applyBorder="1" applyAlignment="1" applyProtection="1">
      <alignment horizontal="center" vertical="center" wrapText="1"/>
    </xf>
    <xf numFmtId="182" fontId="37" fillId="5" borderId="57" xfId="0" applyNumberFormat="1" applyFont="1" applyFill="1" applyBorder="1" applyAlignment="1" applyProtection="1">
      <alignment horizontal="center" vertical="center"/>
    </xf>
    <xf numFmtId="181" fontId="37" fillId="5" borderId="57" xfId="0" applyNumberFormat="1" applyFont="1" applyFill="1" applyBorder="1" applyAlignment="1" applyProtection="1">
      <alignment horizontal="center" vertical="center" wrapText="1"/>
    </xf>
    <xf numFmtId="181" fontId="37" fillId="5" borderId="57" xfId="0" applyNumberFormat="1" applyFont="1" applyFill="1" applyBorder="1" applyAlignment="1" applyProtection="1">
      <alignment horizontal="center" vertical="center"/>
    </xf>
    <xf numFmtId="0" fontId="39" fillId="4" borderId="57" xfId="0" applyNumberFormat="1" applyFont="1" applyFill="1" applyBorder="1" applyAlignment="1" applyProtection="1"/>
    <xf numFmtId="181" fontId="3" fillId="5" borderId="57" xfId="0" applyNumberFormat="1" applyFont="1" applyFill="1" applyBorder="1" applyAlignment="1" applyProtection="1">
      <alignment horizontal="center" vertical="center" wrapText="1"/>
    </xf>
    <xf numFmtId="182" fontId="3" fillId="5" borderId="57" xfId="0" applyNumberFormat="1" applyFont="1" applyFill="1" applyBorder="1" applyAlignment="1" applyProtection="1">
      <alignment horizontal="center" vertical="center" wrapText="1"/>
    </xf>
    <xf numFmtId="181" fontId="3" fillId="5" borderId="57" xfId="0" applyNumberFormat="1" applyFont="1" applyFill="1" applyBorder="1" applyAlignment="1" applyProtection="1">
      <alignment horizontal="center" vertical="center"/>
    </xf>
    <xf numFmtId="0" fontId="37" fillId="5" borderId="57" xfId="0" applyNumberFormat="1" applyFont="1" applyFill="1" applyBorder="1" applyAlignment="1" applyProtection="1">
      <alignment horizontal="center" vertical="center" wrapText="1"/>
    </xf>
    <xf numFmtId="0" fontId="3" fillId="6" borderId="57" xfId="0" applyNumberFormat="1" applyFont="1" applyFill="1" applyBorder="1" applyAlignment="1" applyProtection="1">
      <alignment horizontal="center" vertical="center" wrapText="1"/>
    </xf>
    <xf numFmtId="4" fontId="3" fillId="5" borderId="59" xfId="0" applyNumberFormat="1" applyFont="1" applyFill="1" applyBorder="1" applyAlignment="1" applyProtection="1">
      <alignment horizontal="center" vertical="center" wrapText="1"/>
    </xf>
    <xf numFmtId="2" fontId="3" fillId="5" borderId="57" xfId="0" applyNumberFormat="1" applyFont="1" applyFill="1" applyBorder="1" applyAlignment="1" applyProtection="1">
      <alignment horizontal="center" vertical="center" wrapText="1"/>
    </xf>
    <xf numFmtId="0" fontId="37" fillId="4" borderId="57" xfId="0" applyNumberFormat="1" applyFont="1" applyFill="1" applyBorder="1" applyAlignment="1" applyProtection="1">
      <alignment wrapText="1"/>
    </xf>
    <xf numFmtId="178" fontId="3" fillId="5" borderId="57" xfId="0" applyNumberFormat="1" applyFont="1" applyFill="1" applyBorder="1" applyAlignment="1" applyProtection="1">
      <alignment horizontal="center" vertical="center" wrapText="1"/>
    </xf>
    <xf numFmtId="181" fontId="12" fillId="4" borderId="57" xfId="0" applyNumberFormat="1" applyFont="1" applyFill="1" applyBorder="1" applyAlignment="1" applyProtection="1">
      <alignment horizontal="center" vertical="center" wrapText="1"/>
    </xf>
    <xf numFmtId="4" fontId="3" fillId="5" borderId="100" xfId="0" applyNumberFormat="1" applyFont="1" applyFill="1" applyBorder="1" applyAlignment="1" applyProtection="1">
      <alignment horizontal="center" vertical="center" wrapText="1"/>
    </xf>
    <xf numFmtId="181" fontId="3" fillId="5" borderId="60" xfId="0" applyNumberFormat="1" applyFont="1" applyFill="1" applyBorder="1" applyAlignment="1" applyProtection="1">
      <alignment vertical="center"/>
    </xf>
    <xf numFmtId="181" fontId="3" fillId="4" borderId="60" xfId="0" applyNumberFormat="1" applyFont="1" applyFill="1" applyBorder="1" applyAlignment="1" applyProtection="1">
      <alignment vertical="center"/>
    </xf>
    <xf numFmtId="181" fontId="3" fillId="4" borderId="60" xfId="0" applyNumberFormat="1" applyFont="1" applyFill="1" applyBorder="1" applyAlignment="1" applyProtection="1">
      <alignment horizontal="center" vertical="center"/>
    </xf>
    <xf numFmtId="0" fontId="5" fillId="4" borderId="57" xfId="0" applyNumberFormat="1" applyFont="1" applyFill="1" applyBorder="1" applyAlignment="1" applyProtection="1"/>
    <xf numFmtId="44" fontId="3" fillId="5" borderId="59" xfId="0" applyNumberFormat="1" applyFont="1" applyFill="1" applyBorder="1" applyAlignment="1" applyProtection="1">
      <alignment horizontal="center" vertical="center" wrapText="1"/>
    </xf>
    <xf numFmtId="0" fontId="3" fillId="5" borderId="57" xfId="0" applyNumberFormat="1" applyFont="1" applyFill="1" applyBorder="1" applyAlignment="1" applyProtection="1">
      <alignment vertical="center"/>
    </xf>
    <xf numFmtId="181" fontId="3" fillId="4" borderId="57" xfId="0" applyNumberFormat="1" applyFont="1" applyFill="1" applyBorder="1" applyAlignment="1" applyProtection="1">
      <alignment vertical="center"/>
    </xf>
    <xf numFmtId="181" fontId="3" fillId="5" borderId="57" xfId="0" applyNumberFormat="1" applyFont="1" applyFill="1" applyBorder="1" applyAlignment="1" applyProtection="1">
      <alignment vertical="center"/>
    </xf>
    <xf numFmtId="2" fontId="3" fillId="5" borderId="57" xfId="0" applyNumberFormat="1" applyFont="1" applyFill="1" applyBorder="1" applyAlignment="1" applyProtection="1">
      <alignment vertical="center"/>
    </xf>
    <xf numFmtId="0" fontId="37" fillId="5" borderId="57" xfId="0" applyNumberFormat="1" applyFont="1" applyFill="1" applyBorder="1" applyAlignment="1" applyProtection="1">
      <alignment vertical="center"/>
    </xf>
    <xf numFmtId="181" fontId="37" fillId="4" borderId="57" xfId="0" applyNumberFormat="1" applyFont="1" applyFill="1" applyBorder="1" applyAlignment="1" applyProtection="1">
      <alignment vertical="center"/>
    </xf>
    <xf numFmtId="181" fontId="37" fillId="5" borderId="57" xfId="0" applyNumberFormat="1" applyFont="1" applyFill="1" applyBorder="1" applyAlignment="1" applyProtection="1">
      <alignment vertical="center"/>
    </xf>
    <xf numFmtId="0" fontId="1" fillId="5" borderId="57" xfId="0" applyNumberFormat="1" applyFont="1" applyFill="1" applyBorder="1" applyAlignment="1" applyProtection="1">
      <alignment wrapText="1"/>
    </xf>
    <xf numFmtId="0" fontId="3" fillId="5" borderId="60" xfId="0" applyNumberFormat="1" applyFont="1" applyFill="1" applyBorder="1" applyAlignment="1" applyProtection="1">
      <alignment horizontal="center" vertical="center" wrapText="1"/>
    </xf>
    <xf numFmtId="182" fontId="3" fillId="5" borderId="60" xfId="0" applyNumberFormat="1" applyFont="1" applyFill="1" applyBorder="1" applyAlignment="1" applyProtection="1">
      <alignment horizontal="center" vertical="center"/>
    </xf>
    <xf numFmtId="181" fontId="3" fillId="5" borderId="60" xfId="0" applyNumberFormat="1" applyFont="1" applyFill="1" applyBorder="1" applyAlignment="1" applyProtection="1">
      <alignment horizontal="center" vertical="center" wrapText="1"/>
    </xf>
    <xf numFmtId="181" fontId="3" fillId="5" borderId="60" xfId="0" applyNumberFormat="1" applyFont="1" applyFill="1" applyBorder="1" applyAlignment="1" applyProtection="1">
      <alignment horizontal="center" vertical="center"/>
    </xf>
    <xf numFmtId="181" fontId="3" fillId="4" borderId="60" xfId="0" applyNumberFormat="1" applyFont="1" applyFill="1" applyBorder="1" applyAlignment="1" applyProtection="1">
      <alignment horizontal="center" vertical="center" wrapText="1"/>
    </xf>
    <xf numFmtId="0" fontId="22" fillId="4" borderId="60" xfId="0" applyNumberFormat="1" applyFont="1" applyFill="1" applyBorder="1" applyAlignment="1" applyProtection="1"/>
    <xf numFmtId="0" fontId="12" fillId="0" borderId="61" xfId="0" applyNumberFormat="1" applyFont="1" applyFill="1" applyBorder="1" applyAlignment="1" applyProtection="1">
      <alignment horizontal="center"/>
    </xf>
    <xf numFmtId="0" fontId="12" fillId="0" borderId="62" xfId="0" applyNumberFormat="1" applyFont="1" applyFill="1" applyBorder="1" applyAlignment="1" applyProtection="1">
      <alignment horizontal="center"/>
    </xf>
    <xf numFmtId="0" fontId="12" fillId="0" borderId="78" xfId="0" applyNumberFormat="1" applyFont="1" applyFill="1" applyBorder="1" applyAlignment="1" applyProtection="1">
      <alignment horizontal="center"/>
    </xf>
    <xf numFmtId="181" fontId="12" fillId="4" borderId="56" xfId="0" applyNumberFormat="1" applyFont="1" applyFill="1" applyBorder="1" applyAlignment="1" applyProtection="1">
      <alignment horizontal="center" vertical="center"/>
    </xf>
    <xf numFmtId="0" fontId="22" fillId="4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82" xfId="0" applyNumberFormat="1" applyFont="1" applyFill="1" applyBorder="1" applyAlignment="1" applyProtection="1">
      <alignment vertical="top"/>
    </xf>
    <xf numFmtId="0" fontId="5" fillId="0" borderId="10" xfId="0" applyFont="1" applyFill="1" applyBorder="1" applyAlignment="1">
      <alignment wrapText="1"/>
    </xf>
    <xf numFmtId="181" fontId="22" fillId="0" borderId="7" xfId="0" applyNumberFormat="1" applyFont="1" applyFill="1" applyBorder="1" applyAlignment="1"/>
    <xf numFmtId="181" fontId="22" fillId="0" borderId="2" xfId="0" applyNumberFormat="1" applyFont="1" applyFill="1" applyBorder="1" applyAlignment="1"/>
    <xf numFmtId="181" fontId="22" fillId="0" borderId="1" xfId="0" applyNumberFormat="1" applyFont="1" applyFill="1" applyBorder="1" applyAlignment="1"/>
    <xf numFmtId="182" fontId="22" fillId="0" borderId="2" xfId="0" applyNumberFormat="1" applyFont="1" applyFill="1" applyBorder="1" applyAlignment="1"/>
    <xf numFmtId="178" fontId="0" fillId="0" borderId="63" xfId="0" applyNumberFormat="1" applyFont="1" applyFill="1" applyBorder="1" applyAlignment="1" applyProtection="1"/>
    <xf numFmtId="178" fontId="0" fillId="0" borderId="57" xfId="0" applyNumberFormat="1" applyFont="1" applyFill="1" applyBorder="1" applyAlignment="1" applyProtection="1"/>
    <xf numFmtId="178" fontId="0" fillId="0" borderId="64" xfId="0" applyNumberFormat="1" applyFont="1" applyFill="1" applyBorder="1" applyAlignment="1" applyProtection="1"/>
    <xf numFmtId="182" fontId="22" fillId="0" borderId="7" xfId="0" applyNumberFormat="1" applyFont="1" applyFill="1" applyBorder="1" applyAlignment="1"/>
    <xf numFmtId="182" fontId="22" fillId="0" borderId="2" xfId="0" applyNumberFormat="1" applyFont="1" applyFill="1" applyBorder="1" applyAlignment="1">
      <alignment horizontal="right"/>
    </xf>
    <xf numFmtId="181" fontId="22" fillId="0" borderId="5" xfId="0" applyNumberFormat="1" applyFont="1" applyFill="1" applyBorder="1" applyAlignment="1"/>
    <xf numFmtId="0" fontId="9" fillId="0" borderId="9" xfId="0" applyFont="1" applyFill="1" applyBorder="1" applyAlignment="1">
      <alignment wrapText="1"/>
    </xf>
    <xf numFmtId="176" fontId="22" fillId="0" borderId="7" xfId="0" applyNumberFormat="1" applyFont="1" applyFill="1" applyBorder="1" applyAlignment="1"/>
    <xf numFmtId="176" fontId="22" fillId="0" borderId="2" xfId="0" applyNumberFormat="1" applyFont="1" applyFill="1" applyBorder="1" applyAlignment="1"/>
    <xf numFmtId="2" fontId="22" fillId="0" borderId="1" xfId="0" applyNumberFormat="1" applyFont="1" applyFill="1" applyBorder="1" applyAlignment="1"/>
    <xf numFmtId="0" fontId="0" fillId="0" borderId="49" xfId="0" applyNumberFormat="1" applyFont="1" applyFill="1" applyBorder="1" applyAlignment="1" applyProtection="1">
      <alignment vertical="top"/>
    </xf>
    <xf numFmtId="176" fontId="6" fillId="0" borderId="2" xfId="0" applyNumberFormat="1" applyFont="1" applyFill="1" applyBorder="1" applyAlignment="1"/>
    <xf numFmtId="178" fontId="6" fillId="0" borderId="76" xfId="0" applyNumberFormat="1" applyFont="1" applyFill="1" applyBorder="1" applyAlignment="1"/>
    <xf numFmtId="176" fontId="6" fillId="0" borderId="19" xfId="0" applyNumberFormat="1" applyFont="1" applyFill="1" applyBorder="1" applyAlignment="1"/>
    <xf numFmtId="178" fontId="22" fillId="0" borderId="19" xfId="0" applyNumberFormat="1" applyFont="1" applyFill="1" applyBorder="1" applyAlignment="1"/>
    <xf numFmtId="178" fontId="22" fillId="0" borderId="0" xfId="0" applyNumberFormat="1" applyFont="1" applyFill="1" applyBorder="1" applyAlignment="1"/>
    <xf numFmtId="176" fontId="22" fillId="0" borderId="110" xfId="0" applyNumberFormat="1" applyFont="1" applyFill="1" applyBorder="1" applyAlignment="1"/>
    <xf numFmtId="176" fontId="22" fillId="0" borderId="103" xfId="0" applyNumberFormat="1" applyFont="1" applyFill="1" applyBorder="1" applyAlignment="1"/>
    <xf numFmtId="178" fontId="22" fillId="0" borderId="103" xfId="0" applyNumberFormat="1" applyFont="1" applyFill="1" applyBorder="1" applyAlignment="1"/>
    <xf numFmtId="2" fontId="22" fillId="0" borderId="105" xfId="0" applyNumberFormat="1" applyFont="1" applyFill="1" applyBorder="1" applyAlignment="1"/>
    <xf numFmtId="178" fontId="0" fillId="0" borderId="111" xfId="0" applyNumberFormat="1" applyFont="1" applyFill="1" applyBorder="1" applyAlignment="1" applyProtection="1"/>
    <xf numFmtId="178" fontId="0" fillId="0" borderId="0" xfId="0" applyNumberFormat="1" applyFont="1" applyFill="1" applyBorder="1" applyAlignment="1" applyProtection="1"/>
    <xf numFmtId="178" fontId="0" fillId="0" borderId="112" xfId="0" applyNumberFormat="1" applyFont="1" applyFill="1" applyBorder="1" applyAlignment="1" applyProtection="1"/>
    <xf numFmtId="178" fontId="0" fillId="0" borderId="113" xfId="0" applyNumberFormat="1" applyFont="1" applyFill="1" applyBorder="1" applyAlignment="1" applyProtection="1"/>
    <xf numFmtId="178" fontId="0" fillId="0" borderId="114" xfId="0" applyNumberFormat="1" applyFont="1" applyFill="1" applyBorder="1" applyAlignment="1" applyProtection="1"/>
    <xf numFmtId="181" fontId="22" fillId="0" borderId="2" xfId="0" applyNumberFormat="1" applyFont="1" applyFill="1" applyBorder="1" applyAlignment="1">
      <alignment horizontal="right"/>
    </xf>
    <xf numFmtId="181" fontId="22" fillId="0" borderId="6" xfId="0" applyNumberFormat="1" applyFont="1" applyFill="1" applyBorder="1" applyAlignment="1"/>
    <xf numFmtId="179" fontId="22" fillId="0" borderId="7" xfId="0" applyNumberFormat="1" applyFont="1" applyFill="1" applyBorder="1" applyAlignment="1"/>
    <xf numFmtId="0" fontId="6" fillId="0" borderId="38" xfId="0" applyFont="1" applyFill="1" applyBorder="1" applyAlignment="1">
      <alignment wrapText="1"/>
    </xf>
    <xf numFmtId="178" fontId="6" fillId="0" borderId="2" xfId="0" applyNumberFormat="1" applyFont="1" applyFill="1" applyBorder="1" applyAlignment="1">
      <alignment horizontal="right"/>
    </xf>
    <xf numFmtId="0" fontId="5" fillId="0" borderId="38" xfId="0" applyFont="1" applyFill="1" applyBorder="1" applyAlignment="1">
      <alignment wrapText="1"/>
    </xf>
    <xf numFmtId="2" fontId="6" fillId="0" borderId="7" xfId="0" applyNumberFormat="1" applyFont="1" applyFill="1" applyBorder="1" applyAlignment="1"/>
    <xf numFmtId="2" fontId="6" fillId="0" borderId="2" xfId="0" applyNumberFormat="1" applyFont="1" applyFill="1" applyBorder="1" applyAlignment="1"/>
    <xf numFmtId="0" fontId="6" fillId="0" borderId="115" xfId="0" applyNumberFormat="1" applyFont="1" applyFill="1" applyBorder="1" applyAlignment="1" applyProtection="1"/>
    <xf numFmtId="178" fontId="6" fillId="0" borderId="20" xfId="0" applyNumberFormat="1" applyFont="1" applyFill="1" applyBorder="1" applyAlignment="1"/>
    <xf numFmtId="178" fontId="6" fillId="0" borderId="19" xfId="0" applyNumberFormat="1" applyFont="1" applyFill="1" applyBorder="1" applyAlignment="1"/>
    <xf numFmtId="178" fontId="6" fillId="0" borderId="64" xfId="0" applyNumberFormat="1" applyFont="1" applyFill="1" applyBorder="1" applyAlignment="1" applyProtection="1"/>
    <xf numFmtId="176" fontId="6" fillId="0" borderId="7" xfId="0" applyNumberFormat="1" applyFont="1" applyFill="1" applyBorder="1" applyAlignment="1"/>
    <xf numFmtId="0" fontId="0" fillId="0" borderId="94" xfId="0" applyNumberFormat="1" applyFont="1" applyFill="1" applyBorder="1" applyAlignment="1" applyProtection="1">
      <alignment vertical="top"/>
    </xf>
    <xf numFmtId="0" fontId="6" fillId="0" borderId="82" xfId="0" applyNumberFormat="1" applyFont="1" applyFill="1" applyBorder="1" applyAlignment="1" applyProtection="1"/>
    <xf numFmtId="178" fontId="6" fillId="0" borderId="58" xfId="0" applyNumberFormat="1" applyFont="1" applyFill="1" applyBorder="1" applyAlignment="1" applyProtection="1"/>
    <xf numFmtId="178" fontId="0" fillId="0" borderId="58" xfId="0" applyNumberFormat="1" applyFont="1" applyFill="1" applyBorder="1" applyAlignment="1" applyProtection="1"/>
    <xf numFmtId="176" fontId="6" fillId="0" borderId="7" xfId="0" applyNumberFormat="1" applyFont="1" applyBorder="1" applyAlignment="1"/>
    <xf numFmtId="176" fontId="22" fillId="0" borderId="6" xfId="0" applyNumberFormat="1" applyFont="1" applyFill="1" applyBorder="1" applyAlignment="1"/>
    <xf numFmtId="178" fontId="22" fillId="0" borderId="5" xfId="0" applyNumberFormat="1" applyFont="1" applyBorder="1" applyAlignment="1"/>
    <xf numFmtId="178" fontId="0" fillId="3" borderId="12" xfId="0" applyNumberFormat="1" applyFont="1" applyFill="1" applyBorder="1" applyAlignment="1" applyProtection="1"/>
    <xf numFmtId="176" fontId="6" fillId="0" borderId="50" xfId="0" applyNumberFormat="1" applyFont="1" applyFill="1" applyBorder="1" applyAlignment="1"/>
    <xf numFmtId="176" fontId="6" fillId="0" borderId="43" xfId="0" applyNumberFormat="1" applyFont="1" applyBorder="1" applyAlignment="1"/>
    <xf numFmtId="178" fontId="22" fillId="0" borderId="43" xfId="0" applyNumberFormat="1" applyFont="1" applyBorder="1" applyAlignment="1"/>
    <xf numFmtId="178" fontId="22" fillId="0" borderId="46" xfId="0" applyNumberFormat="1" applyFont="1" applyBorder="1" applyAlignment="1"/>
    <xf numFmtId="176" fontId="5" fillId="0" borderId="7" xfId="0" applyNumberFormat="1" applyFont="1" applyFill="1" applyBorder="1" applyAlignment="1"/>
    <xf numFmtId="178" fontId="5" fillId="0" borderId="50" xfId="0" applyNumberFormat="1" applyFont="1" applyBorder="1"/>
    <xf numFmtId="178" fontId="0" fillId="3" borderId="116" xfId="0" applyNumberFormat="1" applyFont="1" applyFill="1" applyBorder="1" applyAlignment="1" applyProtection="1"/>
    <xf numFmtId="178" fontId="0" fillId="3" borderId="117" xfId="0" applyNumberFormat="1" applyFont="1" applyFill="1" applyBorder="1" applyAlignment="1" applyProtection="1"/>
    <xf numFmtId="178" fontId="0" fillId="3" borderId="20" xfId="0" applyNumberFormat="1" applyFont="1" applyFill="1" applyBorder="1" applyAlignment="1" applyProtection="1"/>
    <xf numFmtId="178" fontId="0" fillId="3" borderId="19" xfId="0" applyNumberFormat="1" applyFont="1" applyFill="1" applyBorder="1" applyAlignment="1" applyProtection="1"/>
    <xf numFmtId="178" fontId="6" fillId="3" borderId="118" xfId="0" applyNumberFormat="1" applyFont="1" applyFill="1" applyBorder="1" applyAlignment="1" applyProtection="1"/>
    <xf numFmtId="178" fontId="6" fillId="3" borderId="116" xfId="0" applyNumberFormat="1" applyFont="1" applyFill="1" applyBorder="1" applyAlignment="1" applyProtection="1"/>
    <xf numFmtId="178" fontId="6" fillId="3" borderId="117" xfId="0" applyNumberFormat="1" applyFont="1" applyFill="1" applyBorder="1" applyAlignment="1" applyProtection="1"/>
    <xf numFmtId="178" fontId="6" fillId="0" borderId="30" xfId="0" applyNumberFormat="1" applyFont="1" applyFill="1" applyBorder="1" applyAlignment="1"/>
    <xf numFmtId="178" fontId="6" fillId="3" borderId="30" xfId="0" applyNumberFormat="1" applyFont="1" applyFill="1" applyBorder="1" applyAlignment="1"/>
    <xf numFmtId="178" fontId="6" fillId="3" borderId="23" xfId="0" applyNumberFormat="1" applyFont="1" applyFill="1" applyBorder="1" applyAlignment="1"/>
    <xf numFmtId="0" fontId="0" fillId="0" borderId="97" xfId="0" applyFill="1" applyBorder="1"/>
    <xf numFmtId="0" fontId="0" fillId="0" borderId="0" xfId="0" applyFill="1" applyBorder="1"/>
    <xf numFmtId="0" fontId="5" fillId="0" borderId="4" xfId="0" applyFont="1" applyFill="1" applyBorder="1" applyAlignment="1">
      <alignment vertical="top"/>
    </xf>
    <xf numFmtId="0" fontId="6" fillId="0" borderId="80" xfId="0" applyNumberFormat="1" applyFont="1" applyFill="1" applyBorder="1" applyAlignment="1" applyProtection="1"/>
    <xf numFmtId="2" fontId="0" fillId="0" borderId="97" xfId="0" applyNumberFormat="1" applyFill="1" applyBorder="1"/>
    <xf numFmtId="2" fontId="0" fillId="0" borderId="0" xfId="0" applyNumberFormat="1" applyFill="1" applyBorder="1"/>
    <xf numFmtId="0" fontId="5" fillId="0" borderId="4" xfId="0" applyNumberFormat="1" applyFont="1" applyFill="1" applyBorder="1" applyAlignment="1">
      <alignment vertical="top"/>
    </xf>
    <xf numFmtId="2" fontId="6" fillId="0" borderId="38" xfId="0" applyNumberFormat="1" applyFont="1" applyFill="1" applyBorder="1" applyAlignment="1"/>
    <xf numFmtId="2" fontId="6" fillId="0" borderId="1" xfId="0" applyNumberFormat="1" applyFont="1" applyFill="1" applyBorder="1" applyAlignment="1"/>
    <xf numFmtId="2" fontId="6" fillId="0" borderId="6" xfId="0" applyNumberFormat="1" applyFont="1" applyFill="1" applyBorder="1" applyAlignment="1"/>
    <xf numFmtId="2" fontId="5" fillId="0" borderId="7" xfId="0" applyNumberFormat="1" applyFont="1" applyFill="1" applyBorder="1"/>
    <xf numFmtId="2" fontId="5" fillId="0" borderId="2" xfId="0" applyNumberFormat="1" applyFont="1" applyFill="1" applyBorder="1"/>
    <xf numFmtId="2" fontId="5" fillId="0" borderId="1" xfId="0" applyNumberFormat="1" applyFont="1" applyFill="1" applyBorder="1"/>
    <xf numFmtId="2" fontId="6" fillId="0" borderId="7" xfId="0" applyNumberFormat="1" applyFont="1" applyFill="1" applyBorder="1"/>
    <xf numFmtId="2" fontId="6" fillId="0" borderId="2" xfId="0" applyNumberFormat="1" applyFont="1" applyFill="1" applyBorder="1"/>
    <xf numFmtId="2" fontId="6" fillId="0" borderId="1" xfId="0" applyNumberFormat="1" applyFont="1" applyFill="1" applyBorder="1"/>
    <xf numFmtId="2" fontId="0" fillId="0" borderId="0" xfId="0" applyNumberFormat="1" applyFill="1"/>
    <xf numFmtId="0" fontId="6" fillId="0" borderId="10" xfId="0" applyFont="1" applyFill="1" applyBorder="1"/>
    <xf numFmtId="179" fontId="22" fillId="0" borderId="5" xfId="0" applyNumberFormat="1" applyFont="1" applyFill="1" applyBorder="1" applyAlignment="1"/>
    <xf numFmtId="181" fontId="6" fillId="0" borderId="7" xfId="0" applyNumberFormat="1" applyFont="1" applyFill="1" applyBorder="1" applyAlignment="1"/>
    <xf numFmtId="182" fontId="6" fillId="0" borderId="2" xfId="0" applyNumberFormat="1" applyFont="1" applyFill="1" applyBorder="1" applyAlignment="1"/>
    <xf numFmtId="178" fontId="6" fillId="0" borderId="10" xfId="0" applyNumberFormat="1" applyFont="1" applyFill="1" applyBorder="1" applyAlignment="1"/>
    <xf numFmtId="182" fontId="22" fillId="0" borderId="5" xfId="0" applyNumberFormat="1" applyFont="1" applyFill="1" applyBorder="1" applyAlignment="1"/>
    <xf numFmtId="0" fontId="6" fillId="0" borderId="10" xfId="0" applyFont="1" applyFill="1" applyBorder="1" applyAlignment="1">
      <alignment wrapText="1"/>
    </xf>
    <xf numFmtId="182" fontId="6" fillId="3" borderId="67" xfId="0" applyNumberFormat="1" applyFont="1" applyFill="1" applyBorder="1" applyAlignment="1" applyProtection="1"/>
    <xf numFmtId="0" fontId="6" fillId="3" borderId="4" xfId="0" applyFont="1" applyFill="1" applyBorder="1" applyAlignment="1"/>
    <xf numFmtId="176" fontId="6" fillId="0" borderId="35" xfId="0" applyNumberFormat="1" applyFont="1" applyFill="1" applyBorder="1" applyAlignment="1"/>
    <xf numFmtId="176" fontId="6" fillId="0" borderId="36" xfId="0" applyNumberFormat="1" applyFont="1" applyBorder="1" applyAlignment="1"/>
    <xf numFmtId="176" fontId="6" fillId="0" borderId="34" xfId="0" applyNumberFormat="1" applyFont="1" applyFill="1" applyBorder="1" applyAlignment="1"/>
    <xf numFmtId="0" fontId="1" fillId="0" borderId="2" xfId="0" applyFont="1" applyBorder="1"/>
    <xf numFmtId="0" fontId="1" fillId="0" borderId="36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center"/>
    </xf>
    <xf numFmtId="178" fontId="2" fillId="0" borderId="36" xfId="0" applyNumberFormat="1" applyFont="1" applyBorder="1" applyAlignment="1">
      <alignment vertical="center"/>
    </xf>
    <xf numFmtId="178" fontId="1" fillId="0" borderId="2" xfId="0" applyNumberFormat="1" applyFont="1" applyBorder="1" applyAlignment="1">
      <alignment horizontal="left" vertical="top" wrapText="1"/>
    </xf>
    <xf numFmtId="178" fontId="1" fillId="0" borderId="2" xfId="0" applyNumberFormat="1" applyFont="1" applyBorder="1" applyAlignment="1">
      <alignment horizontal="right" vertical="top" wrapText="1"/>
    </xf>
    <xf numFmtId="0" fontId="1" fillId="0" borderId="30" xfId="0" applyFont="1" applyBorder="1"/>
    <xf numFmtId="0" fontId="2" fillId="0" borderId="23" xfId="0" applyFont="1" applyBorder="1"/>
    <xf numFmtId="178" fontId="2" fillId="0" borderId="24" xfId="0" applyNumberFormat="1" applyFont="1" applyBorder="1"/>
    <xf numFmtId="178" fontId="1" fillId="0" borderId="23" xfId="0" applyNumberFormat="1" applyFont="1" applyBorder="1"/>
    <xf numFmtId="0" fontId="6" fillId="3" borderId="10" xfId="0" applyNumberFormat="1" applyFont="1" applyFill="1" applyBorder="1" applyAlignment="1" applyProtection="1">
      <alignment wrapText="1"/>
    </xf>
    <xf numFmtId="0" fontId="6" fillId="3" borderId="62" xfId="0" applyNumberFormat="1" applyFont="1" applyFill="1" applyBorder="1" applyAlignment="1" applyProtection="1"/>
    <xf numFmtId="178" fontId="6" fillId="3" borderId="41" xfId="0" applyNumberFormat="1" applyFont="1" applyFill="1" applyBorder="1" applyAlignment="1" applyProtection="1"/>
    <xf numFmtId="178" fontId="6" fillId="3" borderId="119" xfId="0" applyNumberFormat="1" applyFont="1" applyFill="1" applyBorder="1" applyAlignment="1" applyProtection="1"/>
    <xf numFmtId="178" fontId="6" fillId="3" borderId="120" xfId="0" applyNumberFormat="1" applyFont="1" applyFill="1" applyBorder="1" applyAlignment="1" applyProtection="1"/>
    <xf numFmtId="178" fontId="6" fillId="3" borderId="121" xfId="0" applyNumberFormat="1" applyFont="1" applyFill="1" applyBorder="1" applyAlignment="1" applyProtection="1"/>
    <xf numFmtId="178" fontId="6" fillId="3" borderId="122" xfId="0" applyNumberFormat="1" applyFont="1" applyFill="1" applyBorder="1" applyAlignment="1" applyProtection="1"/>
    <xf numFmtId="178" fontId="22" fillId="0" borderId="20" xfId="0" applyNumberFormat="1" applyFont="1" applyFill="1" applyBorder="1" applyAlignment="1"/>
    <xf numFmtId="178" fontId="22" fillId="0" borderId="76" xfId="0" applyNumberFormat="1" applyFont="1" applyFill="1" applyBorder="1" applyAlignment="1"/>
    <xf numFmtId="178" fontId="22" fillId="0" borderId="60" xfId="0" applyNumberFormat="1" applyFont="1" applyFill="1" applyBorder="1" applyAlignment="1" applyProtection="1"/>
    <xf numFmtId="178" fontId="22" fillId="0" borderId="15" xfId="0" applyNumberFormat="1" applyFont="1" applyFill="1" applyBorder="1" applyAlignment="1"/>
    <xf numFmtId="178" fontId="22" fillId="0" borderId="13" xfId="0" applyNumberFormat="1" applyFont="1" applyFill="1" applyBorder="1" applyAlignment="1"/>
    <xf numFmtId="178" fontId="0" fillId="0" borderId="87" xfId="0" applyNumberFormat="1" applyFont="1" applyFill="1" applyBorder="1" applyAlignment="1" applyProtection="1"/>
    <xf numFmtId="178" fontId="5" fillId="0" borderId="86" xfId="0" applyNumberFormat="1" applyFont="1" applyFill="1" applyBorder="1" applyAlignment="1" applyProtection="1"/>
    <xf numFmtId="178" fontId="6" fillId="3" borderId="98" xfId="0" applyNumberFormat="1" applyFont="1" applyFill="1" applyBorder="1" applyAlignment="1" applyProtection="1"/>
    <xf numFmtId="178" fontId="6" fillId="3" borderId="123" xfId="0" applyNumberFormat="1" applyFont="1" applyFill="1" applyBorder="1" applyAlignment="1" applyProtection="1"/>
    <xf numFmtId="178" fontId="0" fillId="0" borderId="2" xfId="0" applyNumberFormat="1" applyFont="1" applyFill="1" applyBorder="1" applyAlignment="1" applyProtection="1"/>
    <xf numFmtId="178" fontId="6" fillId="3" borderId="124" xfId="0" applyNumberFormat="1" applyFont="1" applyFill="1" applyBorder="1" applyAlignment="1"/>
    <xf numFmtId="178" fontId="6" fillId="0" borderId="50" xfId="0" applyNumberFormat="1" applyFont="1" applyFill="1" applyBorder="1" applyAlignment="1"/>
    <xf numFmtId="178" fontId="22" fillId="0" borderId="19" xfId="0" applyNumberFormat="1" applyFont="1" applyFill="1" applyBorder="1" applyAlignment="1" applyProtection="1"/>
    <xf numFmtId="178" fontId="0" fillId="0" borderId="1" xfId="0" applyNumberFormat="1" applyFont="1" applyFill="1" applyBorder="1" applyAlignment="1" applyProtection="1"/>
    <xf numFmtId="178" fontId="0" fillId="0" borderId="21" xfId="0" applyNumberFormat="1" applyFont="1" applyFill="1" applyBorder="1" applyAlignment="1" applyProtection="1"/>
    <xf numFmtId="178" fontId="6" fillId="3" borderId="125" xfId="0" applyNumberFormat="1" applyFont="1" applyFill="1" applyBorder="1" applyAlignment="1"/>
    <xf numFmtId="178" fontId="22" fillId="0" borderId="52" xfId="0" applyNumberFormat="1" applyFont="1" applyFill="1" applyBorder="1" applyAlignment="1"/>
    <xf numFmtId="178" fontId="0" fillId="0" borderId="19" xfId="0" applyNumberFormat="1" applyFont="1" applyFill="1" applyBorder="1" applyAlignment="1" applyProtection="1"/>
    <xf numFmtId="178" fontId="5" fillId="0" borderId="7" xfId="0" applyNumberFormat="1" applyFont="1" applyFill="1" applyBorder="1" applyAlignment="1" applyProtection="1"/>
    <xf numFmtId="178" fontId="5" fillId="0" borderId="20" xfId="0" applyNumberFormat="1" applyFont="1" applyFill="1" applyBorder="1" applyAlignment="1" applyProtection="1"/>
    <xf numFmtId="178" fontId="22" fillId="0" borderId="14" xfId="0" applyNumberFormat="1" applyFont="1" applyFill="1" applyBorder="1" applyAlignment="1"/>
    <xf numFmtId="176" fontId="22" fillId="0" borderId="35" xfId="0" applyNumberFormat="1" applyFont="1" applyFill="1" applyBorder="1" applyAlignment="1"/>
    <xf numFmtId="176" fontId="22" fillId="0" borderId="36" xfId="0" applyNumberFormat="1" applyFont="1" applyFill="1" applyBorder="1" applyAlignment="1"/>
    <xf numFmtId="178" fontId="22" fillId="0" borderId="36" xfId="0" applyNumberFormat="1" applyFont="1" applyFill="1" applyBorder="1" applyAlignment="1"/>
    <xf numFmtId="2" fontId="22" fillId="0" borderId="37" xfId="0" applyNumberFormat="1" applyFont="1" applyFill="1" applyBorder="1" applyAlignment="1"/>
    <xf numFmtId="178" fontId="0" fillId="0" borderId="126" xfId="0" applyNumberFormat="1" applyFont="1" applyFill="1" applyBorder="1" applyAlignment="1" applyProtection="1"/>
    <xf numFmtId="178" fontId="0" fillId="0" borderId="38" xfId="0" applyNumberFormat="1" applyFont="1" applyFill="1" applyBorder="1" applyAlignment="1" applyProtection="1"/>
    <xf numFmtId="178" fontId="0" fillId="0" borderId="127" xfId="0" applyNumberFormat="1" applyFont="1" applyFill="1" applyBorder="1" applyAlignment="1" applyProtection="1"/>
    <xf numFmtId="178" fontId="0" fillId="0" borderId="128" xfId="0" applyNumberFormat="1" applyFont="1" applyFill="1" applyBorder="1" applyAlignment="1" applyProtection="1"/>
    <xf numFmtId="178" fontId="0" fillId="0" borderId="129" xfId="0" applyNumberFormat="1" applyFont="1" applyFill="1" applyBorder="1" applyAlignment="1" applyProtection="1"/>
    <xf numFmtId="178" fontId="6" fillId="0" borderId="46" xfId="0" applyNumberFormat="1" applyFont="1" applyFill="1" applyBorder="1" applyAlignment="1"/>
    <xf numFmtId="176" fontId="6" fillId="0" borderId="20" xfId="0" applyNumberFormat="1" applyFont="1" applyFill="1" applyBorder="1" applyAlignment="1"/>
    <xf numFmtId="176" fontId="5" fillId="0" borderId="5" xfId="0" applyNumberFormat="1" applyFont="1" applyFill="1" applyBorder="1" applyAlignment="1"/>
    <xf numFmtId="178" fontId="22" fillId="0" borderId="0" xfId="0" applyNumberFormat="1" applyFont="1" applyFill="1" applyBorder="1" applyAlignment="1" applyProtection="1"/>
    <xf numFmtId="178" fontId="22" fillId="0" borderId="2" xfId="0" applyNumberFormat="1" applyFont="1" applyFill="1" applyBorder="1" applyAlignment="1" applyProtection="1"/>
    <xf numFmtId="178" fontId="6" fillId="3" borderId="130" xfId="0" applyNumberFormat="1" applyFont="1" applyFill="1" applyBorder="1" applyAlignment="1" applyProtection="1"/>
    <xf numFmtId="178" fontId="0" fillId="0" borderId="100" xfId="0" applyNumberFormat="1" applyFont="1" applyFill="1" applyBorder="1" applyAlignment="1" applyProtection="1"/>
    <xf numFmtId="178" fontId="0" fillId="0" borderId="5" xfId="0" applyNumberFormat="1" applyFont="1" applyFill="1" applyBorder="1" applyAlignment="1" applyProtection="1"/>
    <xf numFmtId="178" fontId="0" fillId="0" borderId="48" xfId="0" applyNumberFormat="1" applyFont="1" applyFill="1" applyBorder="1" applyAlignment="1" applyProtection="1"/>
    <xf numFmtId="178" fontId="0" fillId="0" borderId="85" xfId="0" applyNumberFormat="1" applyFont="1" applyFill="1" applyBorder="1" applyAlignment="1" applyProtection="1"/>
    <xf numFmtId="178" fontId="0" fillId="0" borderId="6" xfId="0" applyNumberFormat="1" applyFont="1" applyFill="1" applyBorder="1" applyAlignment="1" applyProtection="1"/>
    <xf numFmtId="178" fontId="0" fillId="0" borderId="76" xfId="0" applyNumberFormat="1" applyFont="1" applyFill="1" applyBorder="1" applyAlignment="1" applyProtection="1"/>
    <xf numFmtId="178" fontId="22" fillId="0" borderId="19" xfId="0" applyNumberFormat="1" applyFont="1" applyFill="1" applyBorder="1" applyAlignment="1">
      <alignment horizontal="right"/>
    </xf>
    <xf numFmtId="178" fontId="22" fillId="0" borderId="21" xfId="0" applyNumberFormat="1" applyFont="1" applyFill="1" applyBorder="1" applyAlignment="1"/>
    <xf numFmtId="0" fontId="6" fillId="0" borderId="131" xfId="0" applyNumberFormat="1" applyFont="1" applyFill="1" applyBorder="1" applyAlignment="1" applyProtection="1">
      <alignment wrapText="1"/>
    </xf>
    <xf numFmtId="0" fontId="0" fillId="0" borderId="131" xfId="0" applyNumberFormat="1" applyFont="1" applyFill="1" applyBorder="1" applyAlignment="1" applyProtection="1">
      <alignment vertical="top"/>
    </xf>
    <xf numFmtId="0" fontId="0" fillId="0" borderId="4" xfId="0" applyNumberFormat="1" applyFont="1" applyFill="1" applyBorder="1" applyAlignment="1" applyProtection="1">
      <alignment vertical="top"/>
    </xf>
    <xf numFmtId="0" fontId="5" fillId="0" borderId="115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78" fontId="22" fillId="0" borderId="33" xfId="0" applyNumberFormat="1" applyFont="1" applyFill="1" applyBorder="1" applyAlignment="1"/>
    <xf numFmtId="178" fontId="22" fillId="0" borderId="34" xfId="0" applyNumberFormat="1" applyFont="1" applyBorder="1" applyAlignment="1"/>
    <xf numFmtId="178" fontId="22" fillId="0" borderId="38" xfId="0" applyNumberFormat="1" applyFont="1" applyFill="1" applyBorder="1" applyAlignment="1" applyProtection="1"/>
    <xf numFmtId="178" fontId="22" fillId="0" borderId="10" xfId="0" applyNumberFormat="1" applyFont="1" applyFill="1" applyBorder="1" applyAlignment="1" applyProtection="1"/>
    <xf numFmtId="178" fontId="22" fillId="0" borderId="132" xfId="0" applyNumberFormat="1" applyFont="1" applyFill="1" applyBorder="1" applyAlignment="1" applyProtection="1"/>
    <xf numFmtId="178" fontId="22" fillId="0" borderId="36" xfId="0" applyNumberFormat="1" applyFont="1" applyFill="1" applyBorder="1" applyAlignment="1" applyProtection="1"/>
    <xf numFmtId="0" fontId="5" fillId="0" borderId="38" xfId="0" applyFont="1" applyBorder="1"/>
    <xf numFmtId="178" fontId="22" fillId="0" borderId="95" xfId="0" applyNumberFormat="1" applyFont="1" applyFill="1" applyBorder="1" applyAlignment="1" applyProtection="1"/>
    <xf numFmtId="178" fontId="22" fillId="0" borderId="133" xfId="0" applyNumberFormat="1" applyFont="1" applyFill="1" applyBorder="1" applyAlignment="1" applyProtection="1"/>
    <xf numFmtId="0" fontId="1" fillId="0" borderId="103" xfId="0" applyFont="1" applyFill="1" applyBorder="1"/>
    <xf numFmtId="0" fontId="1" fillId="0" borderId="29" xfId="0" applyFont="1" applyFill="1" applyBorder="1" applyAlignment="1">
      <alignment vertical="top" wrapText="1"/>
    </xf>
    <xf numFmtId="0" fontId="1" fillId="0" borderId="49" xfId="0" applyFont="1" applyFill="1" applyBorder="1" applyAlignment="1">
      <alignment vertical="top" wrapText="1"/>
    </xf>
    <xf numFmtId="0" fontId="1" fillId="0" borderId="70" xfId="0" applyFont="1" applyFill="1" applyBorder="1"/>
    <xf numFmtId="0" fontId="1" fillId="0" borderId="29" xfId="0" applyFont="1" applyFill="1" applyBorder="1" applyAlignment="1">
      <alignment horizontal="center"/>
    </xf>
    <xf numFmtId="0" fontId="1" fillId="0" borderId="73" xfId="0" applyFont="1" applyFill="1" applyBorder="1" applyAlignment="1">
      <alignment wrapText="1"/>
    </xf>
    <xf numFmtId="0" fontId="33" fillId="0" borderId="29" xfId="0" applyFont="1" applyFill="1" applyBorder="1" applyAlignment="1">
      <alignment vertical="center"/>
    </xf>
    <xf numFmtId="0" fontId="35" fillId="0" borderId="25" xfId="0" applyFont="1" applyFill="1" applyBorder="1" applyAlignment="1">
      <alignment vertical="center" wrapText="1"/>
    </xf>
    <xf numFmtId="0" fontId="34" fillId="0" borderId="29" xfId="0" applyFont="1" applyFill="1" applyBorder="1" applyAlignment="1">
      <alignment vertical="center" wrapText="1"/>
    </xf>
    <xf numFmtId="0" fontId="34" fillId="0" borderId="84" xfId="0" applyFont="1" applyFill="1" applyBorder="1" applyAlignment="1">
      <alignment vertical="center" wrapText="1"/>
    </xf>
    <xf numFmtId="0" fontId="34" fillId="0" borderId="47" xfId="0" applyFont="1" applyFill="1" applyBorder="1" applyAlignment="1">
      <alignment vertical="center" wrapText="1"/>
    </xf>
    <xf numFmtId="0" fontId="34" fillId="0" borderId="47" xfId="0" applyFont="1" applyFill="1" applyBorder="1" applyAlignment="1">
      <alignment horizontal="right" vertical="center"/>
    </xf>
    <xf numFmtId="0" fontId="3" fillId="6" borderId="58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181" fontId="3" fillId="5" borderId="2" xfId="0" applyNumberFormat="1" applyFont="1" applyFill="1" applyBorder="1" applyAlignment="1" applyProtection="1">
      <alignment horizontal="center" vertical="center" wrapText="1"/>
    </xf>
    <xf numFmtId="181" fontId="3" fillId="5" borderId="2" xfId="0" applyNumberFormat="1" applyFont="1" applyFill="1" applyBorder="1" applyAlignment="1" applyProtection="1">
      <alignment horizontal="center" vertical="center"/>
    </xf>
    <xf numFmtId="181" fontId="3" fillId="4" borderId="2" xfId="0" applyNumberFormat="1" applyFont="1" applyFill="1" applyBorder="1" applyAlignment="1" applyProtection="1">
      <alignment horizontal="center" vertical="center" wrapText="1"/>
    </xf>
    <xf numFmtId="181" fontId="3" fillId="4" borderId="2" xfId="0" applyNumberFormat="1" applyFont="1" applyFill="1" applyBorder="1" applyAlignment="1" applyProtection="1">
      <alignment horizontal="center" vertical="center"/>
    </xf>
    <xf numFmtId="0" fontId="22" fillId="4" borderId="2" xfId="0" applyNumberFormat="1" applyFont="1" applyFill="1" applyBorder="1" applyAlignment="1" applyProtection="1"/>
    <xf numFmtId="0" fontId="27" fillId="0" borderId="2" xfId="0" applyFont="1" applyBorder="1" applyAlignment="1">
      <alignment horizontal="center" vertical="center"/>
    </xf>
    <xf numFmtId="0" fontId="22" fillId="4" borderId="2" xfId="0" applyNumberFormat="1" applyFont="1" applyFill="1" applyBorder="1" applyAlignment="1" applyProtection="1">
      <alignment wrapText="1"/>
    </xf>
    <xf numFmtId="181" fontId="3" fillId="4" borderId="2" xfId="12" applyNumberFormat="1" applyFont="1" applyFill="1" applyBorder="1" applyAlignment="1">
      <alignment horizontal="center" vertical="center"/>
    </xf>
    <xf numFmtId="181" fontId="3" fillId="4" borderId="2" xfId="2" applyNumberFormat="1" applyFont="1" applyFill="1" applyBorder="1" applyAlignment="1">
      <alignment horizontal="center" vertical="center" wrapText="1"/>
    </xf>
    <xf numFmtId="181" fontId="3" fillId="4" borderId="2" xfId="2" applyNumberFormat="1" applyFont="1" applyFill="1" applyBorder="1" applyAlignment="1">
      <alignment horizontal="center" vertical="center"/>
    </xf>
    <xf numFmtId="0" fontId="22" fillId="4" borderId="57" xfId="0" applyNumberFormat="1" applyFont="1" applyFill="1" applyBorder="1" applyAlignment="1" applyProtection="1">
      <alignment wrapText="1"/>
    </xf>
    <xf numFmtId="181" fontId="1" fillId="0" borderId="70" xfId="0" applyNumberFormat="1" applyFont="1" applyFill="1" applyBorder="1" applyAlignment="1">
      <alignment horizontal="center" vertical="top" wrapText="1"/>
    </xf>
    <xf numFmtId="182" fontId="19" fillId="0" borderId="70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/>
    <xf numFmtId="181" fontId="30" fillId="0" borderId="7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182" fontId="30" fillId="0" borderId="29" xfId="0" applyNumberFormat="1" applyFont="1" applyFill="1" applyBorder="1" applyAlignment="1">
      <alignment horizontal="center" vertical="top" wrapText="1"/>
    </xf>
    <xf numFmtId="0" fontId="1" fillId="0" borderId="51" xfId="0" applyFont="1" applyFill="1" applyBorder="1" applyAlignment="1">
      <alignment vertical="top" wrapText="1"/>
    </xf>
    <xf numFmtId="181" fontId="1" fillId="0" borderId="109" xfId="0" applyNumberFormat="1" applyFont="1" applyFill="1" applyBorder="1" applyAlignment="1">
      <alignment horizontal="center" vertical="top" wrapText="1"/>
    </xf>
    <xf numFmtId="0" fontId="22" fillId="0" borderId="0" xfId="0" applyFont="1"/>
    <xf numFmtId="0" fontId="33" fillId="0" borderId="49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33" fillId="3" borderId="0" xfId="0" applyFont="1" applyFill="1" applyBorder="1" applyAlignment="1">
      <alignment vertical="center"/>
    </xf>
    <xf numFmtId="0" fontId="1" fillId="0" borderId="49" xfId="0" applyFont="1" applyFill="1" applyBorder="1" applyAlignment="1">
      <alignment horizontal="right" vertical="top" wrapText="1"/>
    </xf>
    <xf numFmtId="0" fontId="0" fillId="0" borderId="27" xfId="0" applyFill="1" applyBorder="1"/>
    <xf numFmtId="0" fontId="23" fillId="0" borderId="29" xfId="0" applyFont="1" applyFill="1" applyBorder="1"/>
    <xf numFmtId="0" fontId="1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right"/>
    </xf>
    <xf numFmtId="0" fontId="33" fillId="3" borderId="22" xfId="0" applyFont="1" applyFill="1" applyBorder="1" applyAlignment="1">
      <alignment horizontal="right" vertical="center"/>
    </xf>
    <xf numFmtId="0" fontId="34" fillId="3" borderId="73" xfId="0" applyFont="1" applyFill="1" applyBorder="1" applyAlignment="1">
      <alignment horizontal="right" vertical="center" wrapText="1"/>
    </xf>
    <xf numFmtId="0" fontId="34" fillId="3" borderId="73" xfId="0" applyFont="1" applyFill="1" applyBorder="1" applyAlignment="1">
      <alignment horizontal="right" vertical="center"/>
    </xf>
    <xf numFmtId="0" fontId="34" fillId="0" borderId="73" xfId="0" applyFont="1" applyFill="1" applyBorder="1" applyAlignment="1">
      <alignment horizontal="right" vertical="center"/>
    </xf>
    <xf numFmtId="0" fontId="1" fillId="3" borderId="73" xfId="0" applyFont="1" applyFill="1" applyBorder="1" applyAlignment="1">
      <alignment horizontal="right" vertical="center" wrapText="1"/>
    </xf>
    <xf numFmtId="0" fontId="1" fillId="3" borderId="29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right"/>
    </xf>
    <xf numFmtId="0" fontId="1" fillId="0" borderId="73" xfId="0" applyFont="1" applyFill="1" applyBorder="1" applyAlignment="1">
      <alignment horizontal="right" vertical="center"/>
    </xf>
    <xf numFmtId="0" fontId="34" fillId="0" borderId="29" xfId="0" applyFont="1" applyFill="1" applyBorder="1" applyAlignment="1">
      <alignment horizontal="right" vertical="center"/>
    </xf>
    <xf numFmtId="0" fontId="34" fillId="0" borderId="70" xfId="0" applyFont="1" applyFill="1" applyBorder="1" applyAlignment="1">
      <alignment horizontal="right" vertical="center"/>
    </xf>
    <xf numFmtId="181" fontId="30" fillId="0" borderId="22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" fillId="0" borderId="0" xfId="0" applyFont="1" applyAlignment="1"/>
    <xf numFmtId="0" fontId="1" fillId="0" borderId="134" xfId="0" applyFont="1" applyFill="1" applyBorder="1" applyAlignment="1">
      <alignment vertical="top" wrapText="1"/>
    </xf>
    <xf numFmtId="0" fontId="5" fillId="0" borderId="49" xfId="0" applyFont="1" applyFill="1" applyBorder="1" applyAlignment="1"/>
    <xf numFmtId="0" fontId="22" fillId="0" borderId="70" xfId="0" applyFont="1" applyFill="1" applyBorder="1" applyAlignment="1"/>
    <xf numFmtId="0" fontId="1" fillId="0" borderId="41" xfId="0" applyFont="1" applyFill="1" applyBorder="1" applyAlignment="1">
      <alignment vertical="top" wrapText="1"/>
    </xf>
    <xf numFmtId="0" fontId="22" fillId="0" borderId="97" xfId="0" applyFont="1" applyFill="1" applyBorder="1" applyAlignment="1"/>
    <xf numFmtId="0" fontId="22" fillId="0" borderId="98" xfId="0" applyFont="1" applyFill="1" applyBorder="1" applyAlignment="1"/>
    <xf numFmtId="0" fontId="6" fillId="0" borderId="0" xfId="0" applyFont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103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35" xfId="13" applyFont="1" applyBorder="1" applyAlignment="1">
      <alignment horizontal="center" vertical="center" wrapText="1"/>
    </xf>
    <xf numFmtId="0" fontId="5" fillId="0" borderId="136" xfId="13" applyFont="1" applyBorder="1" applyAlignment="1">
      <alignment horizontal="center" vertical="center" wrapText="1"/>
    </xf>
    <xf numFmtId="0" fontId="5" fillId="0" borderId="147" xfId="13" applyFont="1" applyBorder="1" applyAlignment="1">
      <alignment horizontal="center" vertical="center" wrapText="1"/>
    </xf>
    <xf numFmtId="0" fontId="5" fillId="0" borderId="148" xfId="13" applyFont="1" applyBorder="1" applyAlignment="1">
      <alignment horizontal="center" vertical="center" wrapText="1"/>
    </xf>
    <xf numFmtId="0" fontId="5" fillId="0" borderId="145" xfId="13" applyFont="1" applyBorder="1" applyAlignment="1">
      <alignment horizontal="center" vertical="center" wrapText="1"/>
    </xf>
    <xf numFmtId="0" fontId="5" fillId="0" borderId="146" xfId="13" applyFont="1" applyBorder="1" applyAlignment="1">
      <alignment horizontal="center" vertical="center" wrapText="1"/>
    </xf>
    <xf numFmtId="0" fontId="6" fillId="0" borderId="142" xfId="13" applyFont="1" applyBorder="1" applyAlignment="1">
      <alignment horizontal="center" vertical="center" wrapText="1"/>
    </xf>
    <xf numFmtId="0" fontId="6" fillId="0" borderId="143" xfId="13" applyFont="1" applyBorder="1" applyAlignment="1">
      <alignment horizontal="center" vertical="center" wrapText="1"/>
    </xf>
    <xf numFmtId="0" fontId="6" fillId="0" borderId="144" xfId="13" applyFont="1" applyBorder="1" applyAlignment="1">
      <alignment horizontal="center" vertical="center" wrapText="1"/>
    </xf>
    <xf numFmtId="0" fontId="5" fillId="0" borderId="149" xfId="13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109" xfId="13" applyFont="1" applyBorder="1" applyAlignment="1">
      <alignment horizontal="center" vertical="center" wrapText="1"/>
    </xf>
    <xf numFmtId="0" fontId="5" fillId="0" borderId="47" xfId="13" applyFont="1" applyBorder="1" applyAlignment="1">
      <alignment horizontal="center" vertical="center" wrapText="1"/>
    </xf>
    <xf numFmtId="0" fontId="5" fillId="0" borderId="73" xfId="13" applyFont="1" applyBorder="1" applyAlignment="1">
      <alignment horizontal="center" vertical="center" wrapText="1"/>
    </xf>
    <xf numFmtId="0" fontId="5" fillId="0" borderId="140" xfId="13" applyFont="1" applyBorder="1" applyAlignment="1">
      <alignment horizontal="center" vertical="center" wrapText="1"/>
    </xf>
    <xf numFmtId="0" fontId="5" fillId="0" borderId="141" xfId="13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37" xfId="13" applyFont="1" applyBorder="1" applyAlignment="1">
      <alignment horizontal="center" vertical="center" wrapText="1"/>
    </xf>
    <xf numFmtId="0" fontId="6" fillId="0" borderId="138" xfId="13" applyFont="1" applyBorder="1" applyAlignment="1">
      <alignment horizontal="center" vertical="center" wrapText="1"/>
    </xf>
    <xf numFmtId="0" fontId="6" fillId="0" borderId="139" xfId="13" applyFont="1" applyBorder="1" applyAlignment="1">
      <alignment horizontal="center" vertical="center" wrapText="1"/>
    </xf>
    <xf numFmtId="0" fontId="5" fillId="0" borderId="157" xfId="13" applyFont="1" applyBorder="1" applyAlignment="1">
      <alignment horizontal="center" vertical="center" wrapText="1"/>
    </xf>
    <xf numFmtId="0" fontId="5" fillId="0" borderId="158" xfId="13" applyFont="1" applyBorder="1" applyAlignment="1">
      <alignment horizontal="center" vertical="center" wrapText="1"/>
    </xf>
    <xf numFmtId="0" fontId="6" fillId="0" borderId="159" xfId="13" applyFont="1" applyBorder="1" applyAlignment="1">
      <alignment horizontal="center" vertical="center" wrapText="1"/>
    </xf>
    <xf numFmtId="0" fontId="6" fillId="0" borderId="160" xfId="13" applyFont="1" applyBorder="1" applyAlignment="1">
      <alignment horizontal="center" vertical="center" wrapText="1"/>
    </xf>
    <xf numFmtId="0" fontId="6" fillId="0" borderId="161" xfId="13" applyFont="1" applyBorder="1" applyAlignment="1">
      <alignment horizontal="center" vertical="center" wrapText="1"/>
    </xf>
    <xf numFmtId="0" fontId="5" fillId="0" borderId="155" xfId="13" applyFont="1" applyBorder="1" applyAlignment="1">
      <alignment horizontal="center" vertical="center" wrapText="1"/>
    </xf>
    <xf numFmtId="0" fontId="5" fillId="0" borderId="156" xfId="13" applyFont="1" applyBorder="1" applyAlignment="1">
      <alignment horizontal="center" vertical="center" wrapText="1"/>
    </xf>
    <xf numFmtId="0" fontId="0" fillId="0" borderId="41" xfId="0" applyBorder="1" applyAlignment="1"/>
    <xf numFmtId="0" fontId="0" fillId="0" borderId="97" xfId="0" applyBorder="1" applyAlignment="1"/>
    <xf numFmtId="0" fontId="5" fillId="0" borderId="150" xfId="13" applyFont="1" applyBorder="1" applyAlignment="1">
      <alignment horizontal="center" vertical="center" wrapText="1"/>
    </xf>
    <xf numFmtId="0" fontId="5" fillId="0" borderId="151" xfId="13" applyFont="1" applyBorder="1" applyAlignment="1">
      <alignment horizontal="center" vertical="center" wrapText="1"/>
    </xf>
    <xf numFmtId="0" fontId="5" fillId="0" borderId="152" xfId="13" applyFont="1" applyBorder="1" applyAlignment="1">
      <alignment horizontal="center" vertical="center" wrapText="1"/>
    </xf>
    <xf numFmtId="0" fontId="6" fillId="0" borderId="153" xfId="13" applyFont="1" applyBorder="1" applyAlignment="1">
      <alignment horizontal="center" vertical="center" wrapText="1"/>
    </xf>
    <xf numFmtId="0" fontId="6" fillId="0" borderId="148" xfId="13" applyFont="1" applyBorder="1" applyAlignment="1">
      <alignment horizontal="center" vertical="center" wrapText="1"/>
    </xf>
    <xf numFmtId="0" fontId="6" fillId="0" borderId="154" xfId="13" applyFont="1" applyBorder="1" applyAlignment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/>
    </xf>
    <xf numFmtId="181" fontId="5" fillId="3" borderId="169" xfId="0" applyNumberFormat="1" applyFont="1" applyFill="1" applyBorder="1" applyAlignment="1" applyProtection="1">
      <alignment horizontal="center" vertical="center" wrapText="1"/>
    </xf>
    <xf numFmtId="181" fontId="5" fillId="3" borderId="170" xfId="0" applyNumberFormat="1" applyFont="1" applyFill="1" applyBorder="1" applyAlignment="1" applyProtection="1">
      <alignment horizontal="center" vertical="center" wrapText="1"/>
    </xf>
    <xf numFmtId="181" fontId="5" fillId="3" borderId="177" xfId="0" applyNumberFormat="1" applyFont="1" applyFill="1" applyBorder="1" applyAlignment="1" applyProtection="1">
      <alignment horizontal="center" vertical="center" wrapText="1"/>
    </xf>
    <xf numFmtId="181" fontId="5" fillId="3" borderId="178" xfId="0" applyNumberFormat="1" applyFont="1" applyFill="1" applyBorder="1" applyAlignment="1" applyProtection="1">
      <alignment horizontal="center" vertical="center" wrapText="1"/>
    </xf>
    <xf numFmtId="181" fontId="5" fillId="3" borderId="166" xfId="0" applyNumberFormat="1" applyFont="1" applyFill="1" applyBorder="1" applyAlignment="1" applyProtection="1">
      <alignment horizontal="center" vertical="center" wrapText="1"/>
    </xf>
    <xf numFmtId="181" fontId="5" fillId="3" borderId="167" xfId="0" applyNumberFormat="1" applyFont="1" applyFill="1" applyBorder="1" applyAlignment="1" applyProtection="1">
      <alignment horizontal="center" vertical="center" wrapText="1"/>
    </xf>
    <xf numFmtId="181" fontId="5" fillId="3" borderId="168" xfId="0" applyNumberFormat="1" applyFont="1" applyFill="1" applyBorder="1" applyAlignment="1" applyProtection="1">
      <alignment horizontal="center" vertical="center" wrapText="1"/>
    </xf>
    <xf numFmtId="181" fontId="6" fillId="3" borderId="173" xfId="0" applyNumberFormat="1" applyFont="1" applyFill="1" applyBorder="1" applyAlignment="1" applyProtection="1">
      <alignment horizontal="center" vertical="center" wrapText="1"/>
    </xf>
    <xf numFmtId="181" fontId="6" fillId="3" borderId="174" xfId="0" applyNumberFormat="1" applyFont="1" applyFill="1" applyBorder="1" applyAlignment="1" applyProtection="1">
      <alignment horizontal="center" vertical="center" wrapText="1"/>
    </xf>
    <xf numFmtId="0" fontId="5" fillId="3" borderId="169" xfId="0" applyNumberFormat="1" applyFont="1" applyFill="1" applyBorder="1" applyAlignment="1" applyProtection="1">
      <alignment horizontal="center" vertical="center" wrapText="1"/>
    </xf>
    <xf numFmtId="0" fontId="5" fillId="3" borderId="170" xfId="0" applyNumberFormat="1" applyFont="1" applyFill="1" applyBorder="1" applyAlignment="1" applyProtection="1">
      <alignment horizontal="center" vertical="center" wrapText="1"/>
    </xf>
    <xf numFmtId="0" fontId="5" fillId="3" borderId="171" xfId="0" applyNumberFormat="1" applyFont="1" applyFill="1" applyBorder="1" applyAlignment="1" applyProtection="1">
      <alignment horizontal="center" vertical="center" wrapText="1"/>
    </xf>
    <xf numFmtId="0" fontId="5" fillId="3" borderId="172" xfId="0" applyNumberFormat="1" applyFont="1" applyFill="1" applyBorder="1" applyAlignment="1" applyProtection="1">
      <alignment horizontal="center" vertical="center" wrapText="1"/>
    </xf>
    <xf numFmtId="0" fontId="0" fillId="3" borderId="134" xfId="0" applyNumberFormat="1" applyFont="1" applyFill="1" applyBorder="1" applyAlignment="1" applyProtection="1">
      <alignment wrapText="1"/>
    </xf>
    <xf numFmtId="0" fontId="0" fillId="3" borderId="49" xfId="0" applyNumberFormat="1" applyFont="1" applyFill="1" applyBorder="1" applyAlignment="1" applyProtection="1">
      <alignment wrapText="1"/>
    </xf>
    <xf numFmtId="0" fontId="0" fillId="3" borderId="70" xfId="0" applyNumberFormat="1" applyFont="1" applyFill="1" applyBorder="1" applyAlignment="1" applyProtection="1">
      <alignment wrapText="1"/>
    </xf>
    <xf numFmtId="0" fontId="5" fillId="3" borderId="162" xfId="0" applyNumberFormat="1" applyFont="1" applyFill="1" applyBorder="1" applyAlignment="1" applyProtection="1">
      <alignment horizontal="center" vertical="center" wrapText="1"/>
    </xf>
    <xf numFmtId="0" fontId="5" fillId="3" borderId="163" xfId="0" applyNumberFormat="1" applyFont="1" applyFill="1" applyBorder="1" applyAlignment="1" applyProtection="1">
      <alignment horizontal="center" vertical="center" wrapText="1"/>
    </xf>
    <xf numFmtId="181" fontId="6" fillId="3" borderId="175" xfId="0" applyNumberFormat="1" applyFont="1" applyFill="1" applyBorder="1" applyAlignment="1" applyProtection="1">
      <alignment horizontal="center" vertical="center" wrapText="1"/>
    </xf>
    <xf numFmtId="181" fontId="6" fillId="3" borderId="176" xfId="0" applyNumberFormat="1" applyFont="1" applyFill="1" applyBorder="1" applyAlignment="1" applyProtection="1">
      <alignment horizontal="center" vertical="center" wrapText="1"/>
    </xf>
    <xf numFmtId="181" fontId="5" fillId="3" borderId="171" xfId="0" applyNumberFormat="1" applyFont="1" applyFill="1" applyBorder="1" applyAlignment="1" applyProtection="1">
      <alignment horizontal="center" vertical="center" wrapText="1"/>
    </xf>
    <xf numFmtId="181" fontId="5" fillId="3" borderId="172" xfId="0" applyNumberFormat="1" applyFont="1" applyFill="1" applyBorder="1" applyAlignment="1" applyProtection="1">
      <alignment horizontal="center" vertical="center" wrapText="1"/>
    </xf>
    <xf numFmtId="0" fontId="6" fillId="3" borderId="173" xfId="0" applyNumberFormat="1" applyFont="1" applyFill="1" applyBorder="1" applyAlignment="1" applyProtection="1">
      <alignment horizontal="center" vertical="center" wrapText="1"/>
    </xf>
    <xf numFmtId="0" fontId="6" fillId="3" borderId="174" xfId="0" applyNumberFormat="1" applyFont="1" applyFill="1" applyBorder="1" applyAlignment="1" applyProtection="1">
      <alignment horizontal="center" vertical="center" wrapText="1"/>
    </xf>
    <xf numFmtId="0" fontId="5" fillId="3" borderId="166" xfId="0" applyNumberFormat="1" applyFont="1" applyFill="1" applyBorder="1" applyAlignment="1" applyProtection="1">
      <alignment horizontal="center" vertical="center" wrapText="1"/>
    </xf>
    <xf numFmtId="0" fontId="5" fillId="3" borderId="167" xfId="0" applyNumberFormat="1" applyFont="1" applyFill="1" applyBorder="1" applyAlignment="1" applyProtection="1">
      <alignment horizontal="center" vertical="center" wrapText="1"/>
    </xf>
    <xf numFmtId="0" fontId="5" fillId="3" borderId="168" xfId="0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134" xfId="0" applyBorder="1" applyAlignment="1"/>
    <xf numFmtId="0" fontId="0" fillId="0" borderId="49" xfId="0" applyBorder="1" applyAlignment="1"/>
    <xf numFmtId="0" fontId="0" fillId="0" borderId="70" xfId="0" applyBorder="1" applyAlignment="1"/>
    <xf numFmtId="0" fontId="2" fillId="0" borderId="96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84" xfId="0" applyFill="1" applyBorder="1" applyAlignment="1"/>
    <xf numFmtId="0" fontId="0" fillId="0" borderId="0" xfId="0" applyFill="1" applyBorder="1" applyAlignment="1">
      <alignment wrapText="1"/>
    </xf>
    <xf numFmtId="0" fontId="0" fillId="0" borderId="84" xfId="0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84" xfId="0" applyFont="1" applyFill="1" applyBorder="1" applyAlignment="1">
      <alignment wrapText="1"/>
    </xf>
    <xf numFmtId="0" fontId="5" fillId="0" borderId="17" xfId="4" applyBorder="1" applyAlignment="1">
      <alignment horizontal="center" vertical="top"/>
    </xf>
    <xf numFmtId="0" fontId="5" fillId="0" borderId="103" xfId="4" applyBorder="1" applyAlignment="1">
      <alignment horizontal="center" vertical="top"/>
    </xf>
    <xf numFmtId="0" fontId="0" fillId="0" borderId="72" xfId="0" applyBorder="1" applyAlignment="1">
      <alignment horizontal="center" vertical="top"/>
    </xf>
    <xf numFmtId="0" fontId="5" fillId="0" borderId="106" xfId="4" applyFont="1" applyBorder="1" applyAlignment="1">
      <alignment horizontal="center" vertical="top"/>
    </xf>
    <xf numFmtId="0" fontId="0" fillId="0" borderId="109" xfId="0" applyBorder="1" applyAlignment="1">
      <alignment vertical="top"/>
    </xf>
    <xf numFmtId="0" fontId="5" fillId="0" borderId="34" xfId="4" applyBorder="1" applyAlignment="1">
      <alignment horizontal="center" vertical="top"/>
    </xf>
    <xf numFmtId="0" fontId="0" fillId="0" borderId="40" xfId="0" applyBorder="1" applyAlignment="1">
      <alignment vertical="top"/>
    </xf>
    <xf numFmtId="0" fontId="5" fillId="0" borderId="164" xfId="4" applyBorder="1" applyAlignment="1">
      <alignment horizontal="center" vertical="top" wrapText="1"/>
    </xf>
    <xf numFmtId="0" fontId="5" fillId="0" borderId="110" xfId="4" applyBorder="1" applyAlignment="1">
      <alignment horizontal="center" vertical="top" wrapText="1"/>
    </xf>
    <xf numFmtId="0" fontId="0" fillId="0" borderId="71" xfId="0" applyBorder="1" applyAlignment="1">
      <alignment horizontal="center" vertical="top" wrapText="1"/>
    </xf>
    <xf numFmtId="0" fontId="5" fillId="0" borderId="134" xfId="4" applyFont="1" applyBorder="1" applyAlignment="1"/>
    <xf numFmtId="0" fontId="1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/>
    <xf numFmtId="0" fontId="5" fillId="0" borderId="60" xfId="0" applyNumberFormat="1" applyFont="1" applyFill="1" applyBorder="1" applyAlignment="1" applyProtection="1">
      <alignment wrapText="1"/>
    </xf>
    <xf numFmtId="0" fontId="5" fillId="0" borderId="113" xfId="0" applyNumberFormat="1" applyFont="1" applyFill="1" applyBorder="1" applyAlignment="1" applyProtection="1">
      <alignment wrapText="1"/>
    </xf>
    <xf numFmtId="0" fontId="5" fillId="0" borderId="56" xfId="0" applyNumberFormat="1" applyFont="1" applyFill="1" applyBorder="1" applyAlignment="1" applyProtection="1">
      <alignment wrapText="1"/>
    </xf>
    <xf numFmtId="0" fontId="3" fillId="6" borderId="60" xfId="0" applyNumberFormat="1" applyFont="1" applyFill="1" applyBorder="1" applyAlignment="1" applyProtection="1">
      <alignment horizontal="center" wrapText="1"/>
    </xf>
    <xf numFmtId="0" fontId="3" fillId="6" borderId="113" xfId="0" applyNumberFormat="1" applyFont="1" applyFill="1" applyBorder="1" applyAlignment="1" applyProtection="1">
      <alignment horizontal="center" wrapText="1"/>
    </xf>
    <xf numFmtId="0" fontId="3" fillId="6" borderId="56" xfId="0" applyNumberFormat="1" applyFont="1" applyFill="1" applyBorder="1" applyAlignment="1" applyProtection="1">
      <alignment horizontal="center" wrapText="1"/>
    </xf>
    <xf numFmtId="0" fontId="3" fillId="0" borderId="60" xfId="0" applyNumberFormat="1" applyFont="1" applyFill="1" applyBorder="1" applyAlignment="1" applyProtection="1">
      <alignment wrapText="1"/>
    </xf>
    <xf numFmtId="0" fontId="3" fillId="0" borderId="113" xfId="0" applyNumberFormat="1" applyFont="1" applyFill="1" applyBorder="1" applyAlignment="1" applyProtection="1">
      <alignment wrapText="1"/>
    </xf>
    <xf numFmtId="0" fontId="3" fillId="0" borderId="56" xfId="0" applyNumberFormat="1" applyFont="1" applyFill="1" applyBorder="1" applyAlignment="1" applyProtection="1">
      <alignment wrapText="1"/>
    </xf>
    <xf numFmtId="0" fontId="3" fillId="0" borderId="60" xfId="0" applyNumberFormat="1" applyFont="1" applyFill="1" applyBorder="1" applyAlignment="1" applyProtection="1">
      <alignment horizontal="center" wrapText="1"/>
    </xf>
    <xf numFmtId="0" fontId="3" fillId="0" borderId="113" xfId="0" applyNumberFormat="1" applyFont="1" applyFill="1" applyBorder="1" applyAlignment="1" applyProtection="1">
      <alignment horizontal="center" wrapText="1"/>
    </xf>
    <xf numFmtId="0" fontId="3" fillId="0" borderId="56" xfId="0" applyNumberFormat="1" applyFont="1" applyFill="1" applyBorder="1" applyAlignment="1" applyProtection="1">
      <alignment horizontal="center" wrapText="1"/>
    </xf>
    <xf numFmtId="0" fontId="3" fillId="0" borderId="60" xfId="0" applyNumberFormat="1" applyFont="1" applyFill="1" applyBorder="1" applyAlignment="1" applyProtection="1">
      <alignment vertical="top" wrapText="1"/>
    </xf>
    <xf numFmtId="0" fontId="3" fillId="0" borderId="113" xfId="0" applyNumberFormat="1" applyFont="1" applyFill="1" applyBorder="1" applyAlignment="1" applyProtection="1">
      <alignment vertical="top" wrapText="1"/>
    </xf>
    <xf numFmtId="0" fontId="3" fillId="0" borderId="56" xfId="0" applyNumberFormat="1" applyFont="1" applyFill="1" applyBorder="1" applyAlignment="1" applyProtection="1">
      <alignment vertical="top" wrapText="1"/>
    </xf>
    <xf numFmtId="0" fontId="3" fillId="4" borderId="58" xfId="0" applyNumberFormat="1" applyFont="1" applyFill="1" applyBorder="1" applyAlignment="1" applyProtection="1">
      <alignment horizontal="center"/>
    </xf>
    <xf numFmtId="0" fontId="3" fillId="4" borderId="115" xfId="0" applyNumberFormat="1" applyFont="1" applyFill="1" applyBorder="1" applyAlignment="1" applyProtection="1">
      <alignment horizontal="center"/>
    </xf>
    <xf numFmtId="0" fontId="3" fillId="4" borderId="59" xfId="0" applyNumberFormat="1" applyFont="1" applyFill="1" applyBorder="1" applyAlignment="1" applyProtection="1">
      <alignment horizontal="center"/>
    </xf>
    <xf numFmtId="0" fontId="6" fillId="4" borderId="60" xfId="0" applyNumberFormat="1" applyFont="1" applyFill="1" applyBorder="1" applyAlignment="1" applyProtection="1">
      <alignment horizontal="center"/>
    </xf>
    <xf numFmtId="0" fontId="6" fillId="4" borderId="56" xfId="0" applyNumberFormat="1" applyFont="1" applyFill="1" applyBorder="1" applyAlignment="1" applyProtection="1">
      <alignment horizontal="center"/>
    </xf>
    <xf numFmtId="0" fontId="3" fillId="0" borderId="60" xfId="0" applyNumberFormat="1" applyFont="1" applyFill="1" applyBorder="1" applyAlignment="1" applyProtection="1"/>
    <xf numFmtId="0" fontId="3" fillId="0" borderId="56" xfId="0" applyNumberFormat="1" applyFont="1" applyFill="1" applyBorder="1" applyAlignment="1" applyProtection="1"/>
    <xf numFmtId="0" fontId="1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3" fillId="0" borderId="5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4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6" xfId="0" applyFont="1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</cellXfs>
  <cellStyles count="14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7"/>
    <cellStyle name="Įprastas 4 3 2" xfId="8"/>
    <cellStyle name="Įprastas 4 3_8 -ES projektai" xfId="9"/>
    <cellStyle name="Įprastas 4_5-prpgramos" xfId="10"/>
    <cellStyle name="Įprastas 5" xfId="11"/>
    <cellStyle name="Įprastas_8 -ES projektai" xfId="12"/>
    <cellStyle name="Normal_Sheet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0"/>
  <sheetViews>
    <sheetView topLeftCell="A10" workbookViewId="0">
      <selection activeCell="J23" sqref="J23"/>
    </sheetView>
  </sheetViews>
  <sheetFormatPr defaultRowHeight="12.75" x14ac:dyDescent="0.2"/>
  <cols>
    <col min="2" max="2" width="4.85546875" customWidth="1"/>
    <col min="3" max="3" width="14.7109375" customWidth="1"/>
    <col min="4" max="4" width="62.28515625" customWidth="1"/>
    <col min="5" max="5" width="18.42578125" customWidth="1"/>
    <col min="6" max="6" width="12" customWidth="1"/>
    <col min="7" max="7" width="13.5703125" customWidth="1"/>
    <col min="8" max="8" width="9.5703125" bestFit="1" customWidth="1"/>
    <col min="11" max="11" width="9.5703125" bestFit="1" customWidth="1"/>
  </cols>
  <sheetData>
    <row r="1" spans="2:7" ht="15.75" x14ac:dyDescent="0.25">
      <c r="B1" s="291"/>
      <c r="C1" s="291"/>
      <c r="D1" s="292" t="s">
        <v>375</v>
      </c>
      <c r="E1" s="293" t="s">
        <v>372</v>
      </c>
      <c r="F1" s="293"/>
      <c r="G1" s="293"/>
    </row>
    <row r="2" spans="2:7" ht="15.75" x14ac:dyDescent="0.25">
      <c r="B2" s="292" t="s">
        <v>377</v>
      </c>
      <c r="C2" s="291"/>
      <c r="D2" s="291"/>
      <c r="E2" s="293" t="s">
        <v>376</v>
      </c>
      <c r="F2" s="293"/>
      <c r="G2" s="293"/>
    </row>
    <row r="3" spans="2:7" ht="15.75" x14ac:dyDescent="0.25">
      <c r="B3" s="290"/>
      <c r="C3" s="292"/>
      <c r="D3" s="292"/>
      <c r="E3" s="294" t="s">
        <v>411</v>
      </c>
      <c r="F3" s="293"/>
      <c r="G3" s="293"/>
    </row>
    <row r="4" spans="2:7" ht="15.75" x14ac:dyDescent="0.25">
      <c r="B4" s="292"/>
      <c r="C4" s="292"/>
      <c r="D4" s="292"/>
      <c r="E4" s="293" t="s">
        <v>374</v>
      </c>
      <c r="F4" s="293"/>
      <c r="G4" s="293"/>
    </row>
    <row r="5" spans="2:7" ht="15.75" x14ac:dyDescent="0.25">
      <c r="B5" s="292"/>
      <c r="C5" s="292"/>
      <c r="D5" s="292"/>
      <c r="E5" s="293" t="s">
        <v>627</v>
      </c>
      <c r="F5" s="293"/>
      <c r="G5" s="293"/>
    </row>
    <row r="6" spans="2:7" ht="15.75" x14ac:dyDescent="0.25">
      <c r="B6" s="292"/>
      <c r="C6" s="291"/>
      <c r="D6" s="292" t="s">
        <v>370</v>
      </c>
      <c r="E6" s="293" t="s">
        <v>371</v>
      </c>
      <c r="F6" s="293"/>
      <c r="G6" s="293"/>
    </row>
    <row r="7" spans="2:7" ht="15.75" x14ac:dyDescent="0.25">
      <c r="B7" s="890" t="s">
        <v>317</v>
      </c>
      <c r="C7" s="890"/>
      <c r="D7" s="890"/>
      <c r="E7" s="890"/>
      <c r="F7" s="291"/>
      <c r="G7" s="291"/>
    </row>
    <row r="8" spans="2:7" ht="15.75" x14ac:dyDescent="0.25">
      <c r="B8" s="289" t="s">
        <v>188</v>
      </c>
      <c r="C8" s="291"/>
      <c r="D8" s="291"/>
      <c r="E8" s="291"/>
      <c r="F8" s="291"/>
      <c r="G8" s="291"/>
    </row>
    <row r="9" spans="2:7" ht="15.75" x14ac:dyDescent="0.25">
      <c r="B9" s="289"/>
      <c r="C9" s="291"/>
      <c r="D9" s="291"/>
      <c r="E9" s="291" t="s">
        <v>189</v>
      </c>
      <c r="F9" s="291"/>
      <c r="G9" s="291"/>
    </row>
    <row r="10" spans="2:7" ht="13.5" thickBot="1" x14ac:dyDescent="0.25">
      <c r="B10" s="291"/>
      <c r="C10" s="291"/>
      <c r="D10" s="291"/>
      <c r="E10" s="295"/>
      <c r="F10" s="291"/>
      <c r="G10" s="291"/>
    </row>
    <row r="11" spans="2:7" ht="39" thickBot="1" x14ac:dyDescent="0.25">
      <c r="B11" s="390" t="s">
        <v>331</v>
      </c>
      <c r="C11" s="391" t="s">
        <v>190</v>
      </c>
      <c r="D11" s="392" t="s">
        <v>191</v>
      </c>
      <c r="E11" s="393" t="s">
        <v>192</v>
      </c>
    </row>
    <row r="12" spans="2:7" ht="13.5" thickBot="1" x14ac:dyDescent="0.25">
      <c r="B12" s="394">
        <v>1</v>
      </c>
      <c r="C12" s="395">
        <v>2</v>
      </c>
      <c r="D12" s="396">
        <v>3</v>
      </c>
      <c r="E12" s="397">
        <v>4</v>
      </c>
    </row>
    <row r="13" spans="2:7" ht="16.5" thickBot="1" x14ac:dyDescent="0.25">
      <c r="B13" s="398">
        <v>1</v>
      </c>
      <c r="C13" s="399" t="s">
        <v>193</v>
      </c>
      <c r="D13" s="404" t="s">
        <v>194</v>
      </c>
      <c r="E13" s="405">
        <f>E14+E16+E20</f>
        <v>20965.2</v>
      </c>
    </row>
    <row r="14" spans="2:7" ht="16.5" thickBot="1" x14ac:dyDescent="0.25">
      <c r="B14" s="398">
        <v>2</v>
      </c>
      <c r="C14" s="400" t="s">
        <v>195</v>
      </c>
      <c r="D14" s="404" t="s">
        <v>196</v>
      </c>
      <c r="E14" s="405">
        <f>E15</f>
        <v>19295.400000000001</v>
      </c>
    </row>
    <row r="15" spans="2:7" ht="16.5" thickBot="1" x14ac:dyDescent="0.25">
      <c r="B15" s="401">
        <v>3</v>
      </c>
      <c r="C15" s="402" t="s">
        <v>197</v>
      </c>
      <c r="D15" s="403" t="s">
        <v>198</v>
      </c>
      <c r="E15" s="405">
        <v>19295.400000000001</v>
      </c>
      <c r="G15" s="419"/>
    </row>
    <row r="16" spans="2:7" ht="16.5" thickBot="1" x14ac:dyDescent="0.25">
      <c r="B16" s="398">
        <v>4</v>
      </c>
      <c r="C16" s="399" t="s">
        <v>199</v>
      </c>
      <c r="D16" s="404" t="s">
        <v>231</v>
      </c>
      <c r="E16" s="405">
        <f>E17+E18+E19</f>
        <v>926</v>
      </c>
      <c r="G16" s="419"/>
    </row>
    <row r="17" spans="2:8" ht="16.5" thickBot="1" x14ac:dyDescent="0.25">
      <c r="B17" s="398">
        <v>5</v>
      </c>
      <c r="C17" s="399" t="s">
        <v>200</v>
      </c>
      <c r="D17" s="404" t="s">
        <v>201</v>
      </c>
      <c r="E17" s="405">
        <v>600</v>
      </c>
      <c r="G17" s="419"/>
    </row>
    <row r="18" spans="2:8" ht="16.5" thickBot="1" x14ac:dyDescent="0.25">
      <c r="B18" s="398">
        <v>6</v>
      </c>
      <c r="C18" s="399" t="s">
        <v>202</v>
      </c>
      <c r="D18" s="404" t="s">
        <v>203</v>
      </c>
      <c r="E18" s="405">
        <v>10</v>
      </c>
      <c r="G18" s="419"/>
    </row>
    <row r="19" spans="2:8" ht="16.5" thickBot="1" x14ac:dyDescent="0.25">
      <c r="B19" s="401">
        <v>7</v>
      </c>
      <c r="C19" s="402" t="s">
        <v>204</v>
      </c>
      <c r="D19" s="403" t="s">
        <v>205</v>
      </c>
      <c r="E19" s="405">
        <v>316</v>
      </c>
      <c r="H19" s="419"/>
    </row>
    <row r="20" spans="2:8" ht="19.5" customHeight="1" thickBot="1" x14ac:dyDescent="0.25">
      <c r="B20" s="398">
        <v>8</v>
      </c>
      <c r="C20" s="399" t="s">
        <v>206</v>
      </c>
      <c r="D20" s="404" t="s">
        <v>232</v>
      </c>
      <c r="E20" s="405">
        <f>E21+E22</f>
        <v>743.8</v>
      </c>
      <c r="H20" s="419"/>
    </row>
    <row r="21" spans="2:8" ht="16.5" thickBot="1" x14ac:dyDescent="0.25">
      <c r="B21" s="398">
        <v>9</v>
      </c>
      <c r="C21" s="399" t="s">
        <v>207</v>
      </c>
      <c r="D21" s="404" t="s">
        <v>208</v>
      </c>
      <c r="E21" s="405">
        <v>50</v>
      </c>
      <c r="H21" s="419"/>
    </row>
    <row r="22" spans="2:8" ht="16.5" thickBot="1" x14ac:dyDescent="0.25">
      <c r="B22" s="398">
        <v>10</v>
      </c>
      <c r="C22" s="399" t="s">
        <v>209</v>
      </c>
      <c r="D22" s="404" t="s">
        <v>233</v>
      </c>
      <c r="E22" s="405">
        <f>E23+E24</f>
        <v>693.8</v>
      </c>
      <c r="H22" s="419"/>
    </row>
    <row r="23" spans="2:8" ht="16.5" thickBot="1" x14ac:dyDescent="0.25">
      <c r="B23" s="401">
        <v>11</v>
      </c>
      <c r="C23" s="402" t="s">
        <v>210</v>
      </c>
      <c r="D23" s="403" t="s">
        <v>211</v>
      </c>
      <c r="E23" s="405">
        <v>43.8</v>
      </c>
      <c r="H23" s="419"/>
    </row>
    <row r="24" spans="2:8" ht="16.5" thickBot="1" x14ac:dyDescent="0.25">
      <c r="B24" s="398">
        <v>12</v>
      </c>
      <c r="C24" s="399" t="s">
        <v>212</v>
      </c>
      <c r="D24" s="404" t="s">
        <v>213</v>
      </c>
      <c r="E24" s="406">
        <v>650</v>
      </c>
      <c r="H24" s="419"/>
    </row>
    <row r="25" spans="2:8" ht="16.5" thickBot="1" x14ac:dyDescent="0.25">
      <c r="B25" s="398">
        <v>13</v>
      </c>
      <c r="C25" s="399" t="s">
        <v>214</v>
      </c>
      <c r="D25" s="404" t="s">
        <v>439</v>
      </c>
      <c r="E25" s="861">
        <f>E26+E33+E55</f>
        <v>16195.098909999999</v>
      </c>
      <c r="H25" s="282"/>
    </row>
    <row r="26" spans="2:8" ht="20.25" customHeight="1" thickBot="1" x14ac:dyDescent="0.25">
      <c r="B26" s="398">
        <v>14</v>
      </c>
      <c r="C26" s="407" t="s">
        <v>215</v>
      </c>
      <c r="D26" s="408" t="s">
        <v>358</v>
      </c>
      <c r="E26" s="862">
        <f>E27+E28+E29+E30+E31+E32</f>
        <v>11540.598999999998</v>
      </c>
      <c r="H26" s="419"/>
    </row>
    <row r="27" spans="2:8" ht="33.75" customHeight="1" thickBot="1" x14ac:dyDescent="0.25">
      <c r="B27" s="401">
        <v>15</v>
      </c>
      <c r="C27" s="402" t="s">
        <v>252</v>
      </c>
      <c r="D27" s="403" t="s">
        <v>242</v>
      </c>
      <c r="E27" s="523">
        <v>3724.8989999999999</v>
      </c>
      <c r="H27" s="419"/>
    </row>
    <row r="28" spans="2:8" ht="16.5" thickBot="1" x14ac:dyDescent="0.3">
      <c r="B28" s="401">
        <v>16</v>
      </c>
      <c r="C28" s="402" t="s">
        <v>253</v>
      </c>
      <c r="D28" s="837" t="s">
        <v>184</v>
      </c>
      <c r="E28" s="840">
        <v>7382.4</v>
      </c>
      <c r="H28" s="419"/>
    </row>
    <row r="29" spans="2:8" ht="35.25" customHeight="1" thickBot="1" x14ac:dyDescent="0.3">
      <c r="B29" s="398">
        <v>17</v>
      </c>
      <c r="C29" s="404" t="s">
        <v>254</v>
      </c>
      <c r="D29" s="187" t="s">
        <v>319</v>
      </c>
      <c r="E29" s="409">
        <v>122.2</v>
      </c>
      <c r="H29" s="419"/>
    </row>
    <row r="30" spans="2:8" ht="52.5" customHeight="1" thickBot="1" x14ac:dyDescent="0.3">
      <c r="B30" s="398">
        <v>18</v>
      </c>
      <c r="C30" s="404" t="s">
        <v>255</v>
      </c>
      <c r="D30" s="187" t="s">
        <v>256</v>
      </c>
      <c r="E30" s="409">
        <v>0.8</v>
      </c>
      <c r="H30" s="419"/>
    </row>
    <row r="31" spans="2:8" ht="18.75" customHeight="1" thickBot="1" x14ac:dyDescent="0.3">
      <c r="B31" s="398">
        <v>19</v>
      </c>
      <c r="C31" s="404" t="s">
        <v>257</v>
      </c>
      <c r="D31" s="187" t="s">
        <v>258</v>
      </c>
      <c r="E31" s="409">
        <v>210.3</v>
      </c>
      <c r="H31" s="419"/>
    </row>
    <row r="32" spans="2:8" ht="32.25" thickBot="1" x14ac:dyDescent="0.3">
      <c r="B32" s="401">
        <v>20</v>
      </c>
      <c r="C32" s="403" t="s">
        <v>328</v>
      </c>
      <c r="D32" s="240" t="s">
        <v>335</v>
      </c>
      <c r="E32" s="409">
        <v>100</v>
      </c>
      <c r="H32" s="419"/>
    </row>
    <row r="33" spans="2:8" ht="24" customHeight="1" thickBot="1" x14ac:dyDescent="0.3">
      <c r="B33" s="398">
        <v>21</v>
      </c>
      <c r="C33" s="410" t="s">
        <v>259</v>
      </c>
      <c r="D33" s="243" t="s">
        <v>440</v>
      </c>
      <c r="E33" s="411">
        <f>E34+E35+E36+E37+E38+E39+E40+E41+E42+E43+E44+E49+E45+E46+E47+E48+E50+E51+E53+E54+E52</f>
        <v>2256.5880599999996</v>
      </c>
      <c r="H33" s="282"/>
    </row>
    <row r="34" spans="2:8" ht="30.75" customHeight="1" thickBot="1" x14ac:dyDescent="0.3">
      <c r="B34" s="401">
        <v>22</v>
      </c>
      <c r="C34" s="403" t="s">
        <v>260</v>
      </c>
      <c r="D34" s="240" t="s">
        <v>261</v>
      </c>
      <c r="E34" s="412">
        <v>110.9</v>
      </c>
      <c r="H34" s="419"/>
    </row>
    <row r="35" spans="2:8" ht="16.5" thickBot="1" x14ac:dyDescent="0.3">
      <c r="B35" s="401">
        <v>23</v>
      </c>
      <c r="C35" s="403" t="s">
        <v>245</v>
      </c>
      <c r="D35" s="413" t="s">
        <v>262</v>
      </c>
      <c r="E35" s="412">
        <v>82.4</v>
      </c>
      <c r="H35" s="419"/>
    </row>
    <row r="36" spans="2:8" ht="16.5" thickBot="1" x14ac:dyDescent="0.3">
      <c r="B36" s="401">
        <v>24</v>
      </c>
      <c r="C36" s="403" t="s">
        <v>263</v>
      </c>
      <c r="D36" s="836" t="s">
        <v>264</v>
      </c>
      <c r="E36" s="412">
        <v>34</v>
      </c>
      <c r="H36" s="419"/>
    </row>
    <row r="37" spans="2:8" ht="16.5" thickBot="1" x14ac:dyDescent="0.3">
      <c r="B37" s="401">
        <v>25</v>
      </c>
      <c r="C37" s="403" t="s">
        <v>336</v>
      </c>
      <c r="D37" s="413" t="s">
        <v>337</v>
      </c>
      <c r="E37" s="405">
        <v>786</v>
      </c>
      <c r="H37" s="419"/>
    </row>
    <row r="38" spans="2:8" ht="16.5" thickBot="1" x14ac:dyDescent="0.3">
      <c r="B38" s="401">
        <v>26</v>
      </c>
      <c r="C38" s="414" t="s">
        <v>265</v>
      </c>
      <c r="D38" s="413" t="s">
        <v>268</v>
      </c>
      <c r="E38" s="412">
        <v>143</v>
      </c>
      <c r="H38" s="419"/>
    </row>
    <row r="39" spans="2:8" ht="16.5" thickBot="1" x14ac:dyDescent="0.3">
      <c r="B39" s="401">
        <v>27</v>
      </c>
      <c r="C39" s="403" t="s">
        <v>267</v>
      </c>
      <c r="D39" s="413" t="s">
        <v>251</v>
      </c>
      <c r="E39" s="412">
        <v>27</v>
      </c>
      <c r="H39" s="419"/>
    </row>
    <row r="40" spans="2:8" ht="16.5" customHeight="1" thickBot="1" x14ac:dyDescent="0.3">
      <c r="B40" s="401">
        <v>28</v>
      </c>
      <c r="C40" s="403" t="s">
        <v>269</v>
      </c>
      <c r="D40" s="240" t="s">
        <v>329</v>
      </c>
      <c r="E40" s="409">
        <v>11.032</v>
      </c>
      <c r="H40" s="419"/>
    </row>
    <row r="41" spans="2:8" ht="16.5" customHeight="1" thickBot="1" x14ac:dyDescent="0.3">
      <c r="B41" s="401">
        <v>29</v>
      </c>
      <c r="C41" s="403" t="s">
        <v>338</v>
      </c>
      <c r="D41" s="240" t="s">
        <v>339</v>
      </c>
      <c r="E41" s="412">
        <v>60.73</v>
      </c>
      <c r="H41" s="419"/>
    </row>
    <row r="42" spans="2:8" ht="54" customHeight="1" thickBot="1" x14ac:dyDescent="0.3">
      <c r="B42" s="401">
        <v>30</v>
      </c>
      <c r="C42" s="837" t="s">
        <v>340</v>
      </c>
      <c r="D42" s="240" t="s">
        <v>341</v>
      </c>
      <c r="E42" s="412">
        <v>3.319</v>
      </c>
      <c r="H42" s="419"/>
    </row>
    <row r="43" spans="2:8" ht="33.75" customHeight="1" thickBot="1" x14ac:dyDescent="0.3">
      <c r="B43" s="401">
        <v>31</v>
      </c>
      <c r="C43" s="403" t="s">
        <v>342</v>
      </c>
      <c r="D43" s="240" t="s">
        <v>343</v>
      </c>
      <c r="E43" s="412">
        <v>0.49445</v>
      </c>
      <c r="H43" s="419"/>
    </row>
    <row r="44" spans="2:8" ht="34.5" customHeight="1" thickBot="1" x14ac:dyDescent="0.3">
      <c r="B44" s="401">
        <v>32</v>
      </c>
      <c r="C44" s="403" t="s">
        <v>344</v>
      </c>
      <c r="D44" s="240" t="s">
        <v>448</v>
      </c>
      <c r="E44" s="412">
        <v>100.58360999999999</v>
      </c>
      <c r="H44" s="282"/>
    </row>
    <row r="45" spans="2:8" ht="30" customHeight="1" thickBot="1" x14ac:dyDescent="0.3">
      <c r="B45" s="401">
        <v>33</v>
      </c>
      <c r="C45" s="403" t="s">
        <v>345</v>
      </c>
      <c r="D45" s="240" t="s">
        <v>436</v>
      </c>
      <c r="E45" s="412">
        <v>40.664999999999999</v>
      </c>
      <c r="H45" s="419"/>
    </row>
    <row r="46" spans="2:8" ht="49.5" customHeight="1" thickBot="1" x14ac:dyDescent="0.3">
      <c r="B46" s="401">
        <v>34</v>
      </c>
      <c r="C46" s="403" t="s">
        <v>362</v>
      </c>
      <c r="D46" s="240" t="s">
        <v>352</v>
      </c>
      <c r="E46" s="412">
        <v>65.305000000000007</v>
      </c>
      <c r="H46" s="419"/>
    </row>
    <row r="47" spans="2:8" ht="19.5" customHeight="1" thickBot="1" x14ac:dyDescent="0.3">
      <c r="B47" s="401">
        <v>35</v>
      </c>
      <c r="C47" s="403" t="s">
        <v>363</v>
      </c>
      <c r="D47" s="240" t="s">
        <v>334</v>
      </c>
      <c r="E47" s="412">
        <v>20.315000000000001</v>
      </c>
      <c r="H47" s="419"/>
    </row>
    <row r="48" spans="2:8" ht="16.5" thickBot="1" x14ac:dyDescent="0.3">
      <c r="B48" s="401">
        <v>36</v>
      </c>
      <c r="C48" s="403" t="s">
        <v>364</v>
      </c>
      <c r="D48" s="240" t="s">
        <v>368</v>
      </c>
      <c r="E48" s="412">
        <v>20.088000000000001</v>
      </c>
      <c r="H48" s="419"/>
    </row>
    <row r="49" spans="2:8" ht="16.5" thickBot="1" x14ac:dyDescent="0.3">
      <c r="B49" s="401">
        <v>37</v>
      </c>
      <c r="C49" s="403" t="s">
        <v>367</v>
      </c>
      <c r="D49" s="240" t="s">
        <v>346</v>
      </c>
      <c r="E49" s="412">
        <v>673.3</v>
      </c>
      <c r="H49" s="419"/>
    </row>
    <row r="50" spans="2:8" ht="32.25" thickBot="1" x14ac:dyDescent="0.3">
      <c r="B50" s="401">
        <v>38</v>
      </c>
      <c r="C50" s="403" t="s">
        <v>409</v>
      </c>
      <c r="D50" s="240" t="s">
        <v>419</v>
      </c>
      <c r="E50" s="412">
        <v>30.61</v>
      </c>
      <c r="H50" s="419"/>
    </row>
    <row r="51" spans="2:8" ht="63.75" thickBot="1" x14ac:dyDescent="0.3">
      <c r="B51" s="401">
        <v>39</v>
      </c>
      <c r="C51" s="403" t="s">
        <v>410</v>
      </c>
      <c r="D51" s="240" t="s">
        <v>435</v>
      </c>
      <c r="E51" s="412">
        <v>14.16</v>
      </c>
      <c r="H51" s="282"/>
    </row>
    <row r="52" spans="2:8" ht="32.25" thickBot="1" x14ac:dyDescent="0.3">
      <c r="B52" s="401"/>
      <c r="C52" s="403"/>
      <c r="D52" s="240" t="s">
        <v>447</v>
      </c>
      <c r="E52" s="412">
        <v>25.048999999999999</v>
      </c>
      <c r="H52" s="282"/>
    </row>
    <row r="53" spans="2:8" ht="32.25" thickBot="1" x14ac:dyDescent="0.3">
      <c r="B53" s="401">
        <v>40</v>
      </c>
      <c r="C53" s="403" t="s">
        <v>420</v>
      </c>
      <c r="D53" s="240" t="s">
        <v>418</v>
      </c>
      <c r="E53" s="412">
        <v>6.1580000000000004</v>
      </c>
      <c r="H53" s="419"/>
    </row>
    <row r="54" spans="2:8" ht="32.25" thickBot="1" x14ac:dyDescent="0.3">
      <c r="B54" s="401">
        <v>41</v>
      </c>
      <c r="C54" s="403" t="s">
        <v>445</v>
      </c>
      <c r="D54" s="240" t="s">
        <v>613</v>
      </c>
      <c r="E54" s="412">
        <v>1.4790000000000001</v>
      </c>
      <c r="H54" s="419"/>
    </row>
    <row r="55" spans="2:8" ht="19.5" customHeight="1" thickBot="1" x14ac:dyDescent="0.3">
      <c r="B55" s="415">
        <v>42</v>
      </c>
      <c r="C55" s="416" t="s">
        <v>239</v>
      </c>
      <c r="D55" s="236" t="s">
        <v>441</v>
      </c>
      <c r="E55" s="521">
        <f>E56+E57+E58+E59+E60+E61</f>
        <v>2397.91185</v>
      </c>
      <c r="H55" s="419"/>
    </row>
    <row r="56" spans="2:8" ht="16.5" thickBot="1" x14ac:dyDescent="0.3">
      <c r="B56" s="401">
        <v>43</v>
      </c>
      <c r="C56" s="402" t="s">
        <v>240</v>
      </c>
      <c r="D56" s="417" t="s">
        <v>270</v>
      </c>
      <c r="E56" s="412">
        <v>160</v>
      </c>
      <c r="H56" s="419"/>
    </row>
    <row r="57" spans="2:8" ht="16.5" thickBot="1" x14ac:dyDescent="0.3">
      <c r="B57" s="401">
        <v>44</v>
      </c>
      <c r="C57" s="402" t="s">
        <v>241</v>
      </c>
      <c r="D57" s="413" t="s">
        <v>271</v>
      </c>
      <c r="E57" s="412">
        <v>737</v>
      </c>
      <c r="H57" s="419"/>
    </row>
    <row r="58" spans="2:8" ht="16.5" thickBot="1" x14ac:dyDescent="0.3">
      <c r="B58" s="401">
        <v>45</v>
      </c>
      <c r="C58" s="402" t="s">
        <v>347</v>
      </c>
      <c r="D58" s="413" t="s">
        <v>337</v>
      </c>
      <c r="E58" s="405">
        <v>1141.8</v>
      </c>
      <c r="H58" s="419"/>
    </row>
    <row r="59" spans="2:8" ht="33.75" customHeight="1" thickBot="1" x14ac:dyDescent="0.3">
      <c r="B59" s="401">
        <v>46</v>
      </c>
      <c r="C59" s="402" t="s">
        <v>348</v>
      </c>
      <c r="D59" s="240" t="s">
        <v>266</v>
      </c>
      <c r="E59" s="412">
        <v>32.741999999999997</v>
      </c>
      <c r="H59" s="419"/>
    </row>
    <row r="60" spans="2:8" ht="17.25" customHeight="1" thickBot="1" x14ac:dyDescent="0.3">
      <c r="B60" s="401">
        <v>47</v>
      </c>
      <c r="C60" s="402" t="s">
        <v>349</v>
      </c>
      <c r="D60" s="428" t="s">
        <v>350</v>
      </c>
      <c r="E60" s="412">
        <v>10.71533</v>
      </c>
      <c r="H60" s="282"/>
    </row>
    <row r="61" spans="2:8" ht="17.25" customHeight="1" thickBot="1" x14ac:dyDescent="0.3">
      <c r="B61" s="401">
        <v>48</v>
      </c>
      <c r="C61" s="402" t="s">
        <v>446</v>
      </c>
      <c r="D61" s="428" t="s">
        <v>614</v>
      </c>
      <c r="E61" s="412">
        <v>315.65451999999999</v>
      </c>
      <c r="H61" s="282"/>
    </row>
    <row r="62" spans="2:8" ht="19.5" customHeight="1" thickBot="1" x14ac:dyDescent="0.25">
      <c r="B62" s="401">
        <v>49</v>
      </c>
      <c r="C62" s="402" t="s">
        <v>216</v>
      </c>
      <c r="D62" s="403" t="s">
        <v>443</v>
      </c>
      <c r="E62" s="405">
        <f>E63+E67+E68+E69+E70</f>
        <v>2013.7990199999999</v>
      </c>
      <c r="H62" s="419"/>
    </row>
    <row r="63" spans="2:8" ht="16.5" thickBot="1" x14ac:dyDescent="0.25">
      <c r="B63" s="401">
        <v>50</v>
      </c>
      <c r="C63" s="402" t="s">
        <v>217</v>
      </c>
      <c r="D63" s="403" t="s">
        <v>442</v>
      </c>
      <c r="E63" s="405">
        <f>E64+E65+E66</f>
        <v>451.87502000000001</v>
      </c>
      <c r="H63" s="419"/>
    </row>
    <row r="64" spans="2:8" ht="32.25" customHeight="1" thickBot="1" x14ac:dyDescent="0.25">
      <c r="B64" s="401">
        <v>51</v>
      </c>
      <c r="C64" s="402" t="s">
        <v>218</v>
      </c>
      <c r="D64" s="403" t="s">
        <v>219</v>
      </c>
      <c r="E64" s="405">
        <v>295</v>
      </c>
      <c r="H64" s="419"/>
    </row>
    <row r="65" spans="2:11" ht="16.5" thickBot="1" x14ac:dyDescent="0.25">
      <c r="B65" s="401">
        <v>52</v>
      </c>
      <c r="C65" s="402" t="s">
        <v>220</v>
      </c>
      <c r="D65" s="403" t="s">
        <v>221</v>
      </c>
      <c r="E65" s="405">
        <v>56.875019999999999</v>
      </c>
      <c r="H65" s="419"/>
    </row>
    <row r="66" spans="2:11" ht="36.75" customHeight="1" thickBot="1" x14ac:dyDescent="0.25">
      <c r="B66" s="401">
        <v>53</v>
      </c>
      <c r="C66" s="402" t="s">
        <v>222</v>
      </c>
      <c r="D66" s="403" t="s">
        <v>223</v>
      </c>
      <c r="E66" s="405">
        <v>100</v>
      </c>
      <c r="H66" s="419"/>
    </row>
    <row r="67" spans="2:11" ht="16.5" thickBot="1" x14ac:dyDescent="0.25">
      <c r="B67" s="401">
        <v>54</v>
      </c>
      <c r="C67" s="402" t="s">
        <v>224</v>
      </c>
      <c r="D67" s="403" t="s">
        <v>225</v>
      </c>
      <c r="E67" s="412">
        <v>1313.5239999999999</v>
      </c>
      <c r="H67" s="420"/>
    </row>
    <row r="68" spans="2:11" ht="16.5" thickBot="1" x14ac:dyDescent="0.25">
      <c r="B68" s="401">
        <v>55</v>
      </c>
      <c r="C68" s="402" t="s">
        <v>272</v>
      </c>
      <c r="D68" s="403" t="s">
        <v>226</v>
      </c>
      <c r="E68" s="405">
        <v>13.7</v>
      </c>
      <c r="H68" s="419"/>
    </row>
    <row r="69" spans="2:11" ht="16.5" thickBot="1" x14ac:dyDescent="0.25">
      <c r="B69" s="401">
        <v>56</v>
      </c>
      <c r="C69" s="402" t="s">
        <v>273</v>
      </c>
      <c r="D69" s="403" t="s">
        <v>227</v>
      </c>
      <c r="E69" s="405">
        <v>155.80000000000001</v>
      </c>
      <c r="H69" s="419"/>
    </row>
    <row r="70" spans="2:11" ht="16.5" thickBot="1" x14ac:dyDescent="0.3">
      <c r="B70" s="401">
        <v>57</v>
      </c>
      <c r="C70" s="402" t="s">
        <v>274</v>
      </c>
      <c r="D70" s="863" t="s">
        <v>275</v>
      </c>
      <c r="E70" s="405">
        <v>78.900000000000006</v>
      </c>
      <c r="H70" s="419"/>
    </row>
    <row r="71" spans="2:11" ht="26.25" customHeight="1" thickBot="1" x14ac:dyDescent="0.25">
      <c r="B71" s="401">
        <v>58</v>
      </c>
      <c r="C71" s="402"/>
      <c r="D71" s="403" t="s">
        <v>444</v>
      </c>
      <c r="E71" s="864">
        <f>E13+E25+E62</f>
        <v>39174.097929999996</v>
      </c>
      <c r="G71" s="421"/>
      <c r="H71" s="420"/>
      <c r="K71" s="421"/>
    </row>
    <row r="72" spans="2:11" ht="19.5" thickBot="1" x14ac:dyDescent="0.25">
      <c r="B72" s="838">
        <v>59</v>
      </c>
      <c r="C72" s="837"/>
      <c r="D72" s="865" t="s">
        <v>276</v>
      </c>
      <c r="E72" s="866">
        <v>185.88488000000001</v>
      </c>
    </row>
    <row r="73" spans="2:11" ht="16.5" thickBot="1" x14ac:dyDescent="0.25">
      <c r="B73" s="891">
        <v>60</v>
      </c>
      <c r="C73" s="894"/>
      <c r="D73" s="867" t="s">
        <v>228</v>
      </c>
      <c r="E73" s="868">
        <v>1267.63168</v>
      </c>
      <c r="H73" s="421"/>
    </row>
    <row r="74" spans="2:11" ht="15.75" x14ac:dyDescent="0.25">
      <c r="B74" s="892"/>
      <c r="C74" s="895"/>
      <c r="D74" s="418" t="s">
        <v>320</v>
      </c>
      <c r="E74" s="237">
        <v>124.5656</v>
      </c>
      <c r="H74" s="419"/>
    </row>
    <row r="75" spans="2:11" ht="15.75" x14ac:dyDescent="0.25">
      <c r="B75" s="892"/>
      <c r="C75" s="895"/>
      <c r="D75" s="418" t="s">
        <v>229</v>
      </c>
      <c r="E75" s="238">
        <v>276.96818000000002</v>
      </c>
      <c r="H75" s="419"/>
    </row>
    <row r="76" spans="2:11" ht="16.5" thickBot="1" x14ac:dyDescent="0.3">
      <c r="B76" s="893"/>
      <c r="C76" s="896"/>
      <c r="D76" s="839" t="s">
        <v>230</v>
      </c>
      <c r="E76" s="239">
        <v>866.09789999999998</v>
      </c>
      <c r="H76" s="419"/>
    </row>
    <row r="77" spans="2:11" x14ac:dyDescent="0.2">
      <c r="B77" s="869"/>
      <c r="C77" s="869"/>
      <c r="D77" s="869"/>
      <c r="E77" s="869"/>
    </row>
    <row r="78" spans="2:11" x14ac:dyDescent="0.2">
      <c r="B78" s="869"/>
      <c r="C78" s="869"/>
      <c r="D78" s="869"/>
      <c r="E78" s="869"/>
    </row>
    <row r="79" spans="2:11" x14ac:dyDescent="0.2">
      <c r="B79" s="869"/>
      <c r="C79" s="869"/>
      <c r="D79" s="869"/>
      <c r="E79" s="869"/>
    </row>
    <row r="80" spans="2:11" x14ac:dyDescent="0.2">
      <c r="B80" s="869"/>
      <c r="C80" s="869"/>
      <c r="D80" s="869"/>
      <c r="E80" s="869"/>
    </row>
    <row r="81" spans="2:5" x14ac:dyDescent="0.2">
      <c r="B81" s="869"/>
      <c r="C81" s="869"/>
      <c r="D81" s="869"/>
      <c r="E81" s="869"/>
    </row>
    <row r="82" spans="2:5" x14ac:dyDescent="0.2">
      <c r="B82" s="869"/>
      <c r="C82" s="869"/>
      <c r="D82" s="869"/>
      <c r="E82" s="869"/>
    </row>
    <row r="83" spans="2:5" x14ac:dyDescent="0.2">
      <c r="B83" s="869"/>
      <c r="C83" s="869"/>
      <c r="D83" s="869"/>
      <c r="E83" s="869"/>
    </row>
    <row r="84" spans="2:5" x14ac:dyDescent="0.2">
      <c r="B84" s="869"/>
      <c r="C84" s="869"/>
      <c r="D84" s="869"/>
      <c r="E84" s="869"/>
    </row>
    <row r="85" spans="2:5" x14ac:dyDescent="0.2">
      <c r="B85" s="869"/>
      <c r="C85" s="869"/>
      <c r="D85" s="869"/>
      <c r="E85" s="869"/>
    </row>
    <row r="86" spans="2:5" x14ac:dyDescent="0.2">
      <c r="B86" s="869"/>
      <c r="C86" s="869"/>
      <c r="D86" s="869"/>
      <c r="E86" s="869"/>
    </row>
    <row r="87" spans="2:5" x14ac:dyDescent="0.2">
      <c r="B87" s="869"/>
      <c r="C87" s="869"/>
      <c r="D87" s="869"/>
      <c r="E87" s="869"/>
    </row>
    <row r="88" spans="2:5" x14ac:dyDescent="0.2">
      <c r="B88" s="869"/>
      <c r="C88" s="869"/>
      <c r="D88" s="869"/>
      <c r="E88" s="869"/>
    </row>
    <row r="89" spans="2:5" x14ac:dyDescent="0.2">
      <c r="B89" s="869"/>
      <c r="C89" s="869"/>
      <c r="D89" s="869"/>
      <c r="E89" s="869"/>
    </row>
    <row r="90" spans="2:5" x14ac:dyDescent="0.2">
      <c r="B90" s="869"/>
      <c r="C90" s="869"/>
      <c r="D90" s="869"/>
      <c r="E90" s="869"/>
    </row>
    <row r="91" spans="2:5" x14ac:dyDescent="0.2">
      <c r="B91" s="869"/>
      <c r="C91" s="869"/>
      <c r="D91" s="869"/>
      <c r="E91" s="869"/>
    </row>
    <row r="92" spans="2:5" x14ac:dyDescent="0.2">
      <c r="B92" s="869"/>
      <c r="C92" s="869"/>
      <c r="D92" s="869"/>
      <c r="E92" s="869"/>
    </row>
    <row r="93" spans="2:5" x14ac:dyDescent="0.2">
      <c r="B93" s="869"/>
      <c r="C93" s="869"/>
      <c r="D93" s="869"/>
      <c r="E93" s="869"/>
    </row>
    <row r="94" spans="2:5" x14ac:dyDescent="0.2">
      <c r="B94" s="869"/>
      <c r="C94" s="869"/>
      <c r="D94" s="869"/>
      <c r="E94" s="869"/>
    </row>
    <row r="95" spans="2:5" x14ac:dyDescent="0.2">
      <c r="B95" s="869"/>
      <c r="C95" s="869"/>
      <c r="D95" s="869"/>
      <c r="E95" s="869"/>
    </row>
    <row r="96" spans="2:5" x14ac:dyDescent="0.2">
      <c r="B96" s="869"/>
      <c r="C96" s="869"/>
      <c r="D96" s="869"/>
      <c r="E96" s="869"/>
    </row>
    <row r="97" spans="2:5" x14ac:dyDescent="0.2">
      <c r="B97" s="869"/>
      <c r="C97" s="869"/>
      <c r="D97" s="869"/>
      <c r="E97" s="869"/>
    </row>
    <row r="98" spans="2:5" x14ac:dyDescent="0.2">
      <c r="B98" s="869"/>
      <c r="C98" s="869"/>
      <c r="D98" s="869"/>
      <c r="E98" s="869"/>
    </row>
    <row r="99" spans="2:5" x14ac:dyDescent="0.2">
      <c r="B99" s="869"/>
      <c r="C99" s="869"/>
      <c r="D99" s="869"/>
      <c r="E99" s="869"/>
    </row>
    <row r="100" spans="2:5" x14ac:dyDescent="0.2">
      <c r="B100" s="869"/>
      <c r="C100" s="869"/>
      <c r="D100" s="869"/>
      <c r="E100" s="869"/>
    </row>
    <row r="101" spans="2:5" x14ac:dyDescent="0.2">
      <c r="B101" s="869"/>
      <c r="C101" s="869"/>
      <c r="D101" s="869"/>
      <c r="E101" s="869"/>
    </row>
    <row r="102" spans="2:5" x14ac:dyDescent="0.2">
      <c r="B102" s="869"/>
      <c r="C102" s="869"/>
      <c r="D102" s="869"/>
      <c r="E102" s="869"/>
    </row>
    <row r="103" spans="2:5" x14ac:dyDescent="0.2">
      <c r="B103" s="869"/>
      <c r="C103" s="869"/>
      <c r="D103" s="869"/>
      <c r="E103" s="869"/>
    </row>
    <row r="104" spans="2:5" x14ac:dyDescent="0.2">
      <c r="B104" s="869"/>
      <c r="C104" s="869"/>
      <c r="D104" s="869"/>
      <c r="E104" s="869"/>
    </row>
    <row r="105" spans="2:5" x14ac:dyDescent="0.2">
      <c r="B105" s="869"/>
      <c r="C105" s="869"/>
      <c r="D105" s="869"/>
      <c r="E105" s="869"/>
    </row>
    <row r="106" spans="2:5" x14ac:dyDescent="0.2">
      <c r="B106" s="869"/>
      <c r="C106" s="869"/>
      <c r="D106" s="869"/>
      <c r="E106" s="869"/>
    </row>
    <row r="107" spans="2:5" x14ac:dyDescent="0.2">
      <c r="B107" s="869"/>
      <c r="C107" s="869"/>
      <c r="D107" s="869"/>
      <c r="E107" s="869"/>
    </row>
    <row r="108" spans="2:5" x14ac:dyDescent="0.2">
      <c r="B108" s="869"/>
      <c r="C108" s="869"/>
      <c r="D108" s="869"/>
      <c r="E108" s="869"/>
    </row>
    <row r="109" spans="2:5" x14ac:dyDescent="0.2">
      <c r="B109" s="869"/>
      <c r="C109" s="869"/>
      <c r="D109" s="869"/>
      <c r="E109" s="869"/>
    </row>
    <row r="110" spans="2:5" x14ac:dyDescent="0.2">
      <c r="B110" s="869"/>
      <c r="C110" s="869"/>
      <c r="D110" s="869"/>
      <c r="E110" s="869"/>
    </row>
    <row r="111" spans="2:5" x14ac:dyDescent="0.2">
      <c r="B111" s="869"/>
      <c r="C111" s="869"/>
      <c r="D111" s="869"/>
      <c r="E111" s="869"/>
    </row>
    <row r="112" spans="2:5" x14ac:dyDescent="0.2">
      <c r="B112" s="869"/>
      <c r="C112" s="869"/>
      <c r="D112" s="869"/>
      <c r="E112" s="869"/>
    </row>
    <row r="113" spans="2:5" x14ac:dyDescent="0.2">
      <c r="B113" s="869"/>
      <c r="C113" s="869"/>
      <c r="D113" s="869"/>
      <c r="E113" s="869"/>
    </row>
    <row r="114" spans="2:5" x14ac:dyDescent="0.2">
      <c r="B114" s="869"/>
      <c r="C114" s="869"/>
      <c r="D114" s="869"/>
      <c r="E114" s="869"/>
    </row>
    <row r="115" spans="2:5" x14ac:dyDescent="0.2">
      <c r="B115" s="869"/>
      <c r="C115" s="869"/>
      <c r="D115" s="869"/>
      <c r="E115" s="869"/>
    </row>
    <row r="116" spans="2:5" x14ac:dyDescent="0.2">
      <c r="B116" s="869"/>
      <c r="C116" s="869"/>
      <c r="D116" s="869"/>
      <c r="E116" s="869"/>
    </row>
    <row r="117" spans="2:5" x14ac:dyDescent="0.2">
      <c r="B117" s="869"/>
      <c r="C117" s="869"/>
      <c r="D117" s="869"/>
      <c r="E117" s="869"/>
    </row>
    <row r="118" spans="2:5" x14ac:dyDescent="0.2">
      <c r="B118" s="869"/>
      <c r="C118" s="869"/>
      <c r="D118" s="869"/>
      <c r="E118" s="869"/>
    </row>
    <row r="119" spans="2:5" x14ac:dyDescent="0.2">
      <c r="B119" s="869"/>
      <c r="C119" s="869"/>
      <c r="D119" s="869"/>
      <c r="E119" s="869"/>
    </row>
    <row r="120" spans="2:5" x14ac:dyDescent="0.2">
      <c r="B120" s="869"/>
      <c r="C120" s="869"/>
      <c r="D120" s="869"/>
      <c r="E120" s="869"/>
    </row>
    <row r="121" spans="2:5" x14ac:dyDescent="0.2">
      <c r="B121" s="869"/>
      <c r="C121" s="869"/>
      <c r="D121" s="869"/>
      <c r="E121" s="869"/>
    </row>
    <row r="122" spans="2:5" x14ac:dyDescent="0.2">
      <c r="B122" s="869"/>
      <c r="C122" s="869"/>
      <c r="D122" s="869"/>
      <c r="E122" s="869"/>
    </row>
    <row r="123" spans="2:5" x14ac:dyDescent="0.2">
      <c r="B123" s="869"/>
      <c r="C123" s="869"/>
      <c r="D123" s="869"/>
      <c r="E123" s="869"/>
    </row>
    <row r="124" spans="2:5" x14ac:dyDescent="0.2">
      <c r="B124" s="869"/>
      <c r="C124" s="869"/>
      <c r="D124" s="869"/>
      <c r="E124" s="869"/>
    </row>
    <row r="125" spans="2:5" x14ac:dyDescent="0.2">
      <c r="B125" s="869"/>
      <c r="C125" s="869"/>
      <c r="D125" s="869"/>
      <c r="E125" s="869"/>
    </row>
    <row r="126" spans="2:5" x14ac:dyDescent="0.2">
      <c r="B126" s="869"/>
      <c r="C126" s="869"/>
      <c r="D126" s="869"/>
      <c r="E126" s="869"/>
    </row>
    <row r="127" spans="2:5" x14ac:dyDescent="0.2">
      <c r="B127" s="869"/>
      <c r="C127" s="869"/>
      <c r="D127" s="869"/>
      <c r="E127" s="869"/>
    </row>
    <row r="128" spans="2:5" x14ac:dyDescent="0.2">
      <c r="B128" s="869"/>
      <c r="C128" s="869"/>
      <c r="D128" s="869"/>
      <c r="E128" s="869"/>
    </row>
    <row r="129" spans="2:5" x14ac:dyDescent="0.2">
      <c r="B129" s="869"/>
      <c r="C129" s="869"/>
      <c r="D129" s="869"/>
      <c r="E129" s="869"/>
    </row>
    <row r="130" spans="2:5" x14ac:dyDescent="0.2">
      <c r="B130" s="869"/>
      <c r="C130" s="869"/>
      <c r="D130" s="869"/>
      <c r="E130" s="869"/>
    </row>
    <row r="131" spans="2:5" x14ac:dyDescent="0.2">
      <c r="B131" s="869"/>
      <c r="C131" s="869"/>
      <c r="D131" s="869"/>
      <c r="E131" s="869"/>
    </row>
    <row r="132" spans="2:5" x14ac:dyDescent="0.2">
      <c r="B132" s="869"/>
      <c r="C132" s="869"/>
      <c r="D132" s="869"/>
      <c r="E132" s="869"/>
    </row>
    <row r="133" spans="2:5" x14ac:dyDescent="0.2">
      <c r="B133" s="869"/>
      <c r="C133" s="869"/>
      <c r="D133" s="869"/>
      <c r="E133" s="869"/>
    </row>
    <row r="134" spans="2:5" x14ac:dyDescent="0.2">
      <c r="B134" s="869"/>
      <c r="C134" s="869"/>
      <c r="D134" s="869"/>
      <c r="E134" s="869"/>
    </row>
    <row r="135" spans="2:5" x14ac:dyDescent="0.2">
      <c r="B135" s="869"/>
      <c r="C135" s="869"/>
      <c r="D135" s="869"/>
      <c r="E135" s="869"/>
    </row>
    <row r="136" spans="2:5" x14ac:dyDescent="0.2">
      <c r="B136" s="869"/>
      <c r="C136" s="869"/>
      <c r="D136" s="869"/>
      <c r="E136" s="869"/>
    </row>
    <row r="137" spans="2:5" x14ac:dyDescent="0.2">
      <c r="B137" s="869"/>
      <c r="C137" s="869"/>
      <c r="D137" s="869"/>
      <c r="E137" s="869"/>
    </row>
    <row r="138" spans="2:5" x14ac:dyDescent="0.2">
      <c r="B138" s="869"/>
      <c r="C138" s="869"/>
      <c r="D138" s="869"/>
      <c r="E138" s="869"/>
    </row>
    <row r="139" spans="2:5" x14ac:dyDescent="0.2">
      <c r="B139" s="869"/>
      <c r="C139" s="869"/>
      <c r="D139" s="869"/>
      <c r="E139" s="869"/>
    </row>
    <row r="140" spans="2:5" x14ac:dyDescent="0.2">
      <c r="B140" s="869"/>
      <c r="C140" s="869"/>
      <c r="D140" s="869"/>
      <c r="E140" s="869"/>
    </row>
    <row r="141" spans="2:5" x14ac:dyDescent="0.2">
      <c r="B141" s="869"/>
      <c r="C141" s="869"/>
      <c r="D141" s="869"/>
      <c r="E141" s="869"/>
    </row>
    <row r="142" spans="2:5" x14ac:dyDescent="0.2">
      <c r="B142" s="869"/>
      <c r="C142" s="869"/>
      <c r="D142" s="869"/>
      <c r="E142" s="869"/>
    </row>
    <row r="143" spans="2:5" x14ac:dyDescent="0.2">
      <c r="B143" s="869"/>
      <c r="C143" s="869"/>
      <c r="D143" s="869"/>
      <c r="E143" s="869"/>
    </row>
    <row r="144" spans="2:5" x14ac:dyDescent="0.2">
      <c r="B144" s="869"/>
      <c r="C144" s="869"/>
      <c r="D144" s="869"/>
      <c r="E144" s="869"/>
    </row>
    <row r="145" spans="2:5" x14ac:dyDescent="0.2">
      <c r="B145" s="869"/>
      <c r="C145" s="869"/>
      <c r="D145" s="869"/>
      <c r="E145" s="869"/>
    </row>
    <row r="146" spans="2:5" x14ac:dyDescent="0.2">
      <c r="B146" s="869"/>
      <c r="C146" s="869"/>
      <c r="D146" s="869"/>
      <c r="E146" s="869"/>
    </row>
    <row r="147" spans="2:5" x14ac:dyDescent="0.2">
      <c r="B147" s="869"/>
      <c r="C147" s="869"/>
      <c r="D147" s="869"/>
      <c r="E147" s="869"/>
    </row>
    <row r="148" spans="2:5" x14ac:dyDescent="0.2">
      <c r="B148" s="869"/>
      <c r="C148" s="869"/>
      <c r="D148" s="869"/>
      <c r="E148" s="869"/>
    </row>
    <row r="149" spans="2:5" x14ac:dyDescent="0.2">
      <c r="B149" s="869"/>
      <c r="C149" s="869"/>
      <c r="D149" s="869"/>
      <c r="E149" s="869"/>
    </row>
    <row r="150" spans="2:5" x14ac:dyDescent="0.2">
      <c r="B150" s="869"/>
      <c r="C150" s="869"/>
      <c r="D150" s="869"/>
      <c r="E150" s="869"/>
    </row>
    <row r="151" spans="2:5" x14ac:dyDescent="0.2">
      <c r="B151" s="869"/>
      <c r="C151" s="869"/>
      <c r="D151" s="869"/>
      <c r="E151" s="869"/>
    </row>
    <row r="152" spans="2:5" x14ac:dyDescent="0.2">
      <c r="B152" s="869"/>
      <c r="C152" s="869"/>
      <c r="D152" s="869"/>
      <c r="E152" s="869"/>
    </row>
    <row r="153" spans="2:5" x14ac:dyDescent="0.2">
      <c r="B153" s="869"/>
      <c r="C153" s="869"/>
      <c r="D153" s="869"/>
      <c r="E153" s="869"/>
    </row>
    <row r="154" spans="2:5" x14ac:dyDescent="0.2">
      <c r="B154" s="869"/>
      <c r="C154" s="869"/>
      <c r="D154" s="869"/>
      <c r="E154" s="869"/>
    </row>
    <row r="155" spans="2:5" x14ac:dyDescent="0.2">
      <c r="B155" s="869"/>
      <c r="C155" s="869"/>
      <c r="D155" s="869"/>
      <c r="E155" s="869"/>
    </row>
    <row r="156" spans="2:5" x14ac:dyDescent="0.2">
      <c r="B156" s="869"/>
      <c r="C156" s="869"/>
      <c r="D156" s="869"/>
      <c r="E156" s="869"/>
    </row>
    <row r="157" spans="2:5" x14ac:dyDescent="0.2">
      <c r="B157" s="869"/>
      <c r="C157" s="869"/>
      <c r="D157" s="869"/>
      <c r="E157" s="869"/>
    </row>
    <row r="158" spans="2:5" x14ac:dyDescent="0.2">
      <c r="B158" s="869"/>
      <c r="C158" s="869"/>
      <c r="D158" s="869"/>
      <c r="E158" s="869"/>
    </row>
    <row r="159" spans="2:5" x14ac:dyDescent="0.2">
      <c r="B159" s="869"/>
      <c r="C159" s="869"/>
      <c r="D159" s="869"/>
      <c r="E159" s="869"/>
    </row>
    <row r="160" spans="2:5" x14ac:dyDescent="0.2">
      <c r="B160" s="869"/>
      <c r="C160" s="869"/>
      <c r="D160" s="869"/>
      <c r="E160" s="869"/>
    </row>
    <row r="161" spans="2:5" x14ac:dyDescent="0.2">
      <c r="B161" s="869"/>
      <c r="C161" s="869"/>
      <c r="D161" s="869"/>
      <c r="E161" s="869"/>
    </row>
    <row r="162" spans="2:5" x14ac:dyDescent="0.2">
      <c r="B162" s="869"/>
      <c r="C162" s="869"/>
      <c r="D162" s="869"/>
      <c r="E162" s="869"/>
    </row>
    <row r="163" spans="2:5" x14ac:dyDescent="0.2">
      <c r="B163" s="869"/>
      <c r="C163" s="869"/>
      <c r="D163" s="869"/>
      <c r="E163" s="869"/>
    </row>
    <row r="164" spans="2:5" x14ac:dyDescent="0.2">
      <c r="B164" s="869"/>
      <c r="C164" s="869"/>
      <c r="D164" s="869"/>
      <c r="E164" s="869"/>
    </row>
    <row r="165" spans="2:5" x14ac:dyDescent="0.2">
      <c r="B165" s="869"/>
      <c r="C165" s="869"/>
      <c r="D165" s="869"/>
      <c r="E165" s="869"/>
    </row>
    <row r="166" spans="2:5" x14ac:dyDescent="0.2">
      <c r="B166" s="869"/>
      <c r="C166" s="869"/>
      <c r="D166" s="869"/>
      <c r="E166" s="869"/>
    </row>
    <row r="167" spans="2:5" x14ac:dyDescent="0.2">
      <c r="B167" s="869"/>
      <c r="C167" s="869"/>
      <c r="D167" s="869"/>
      <c r="E167" s="869"/>
    </row>
    <row r="168" spans="2:5" x14ac:dyDescent="0.2">
      <c r="B168" s="869"/>
      <c r="C168" s="869"/>
      <c r="D168" s="869"/>
      <c r="E168" s="869"/>
    </row>
    <row r="169" spans="2:5" x14ac:dyDescent="0.2">
      <c r="B169" s="869"/>
      <c r="C169" s="869"/>
      <c r="D169" s="869"/>
      <c r="E169" s="869"/>
    </row>
    <row r="170" spans="2:5" x14ac:dyDescent="0.2">
      <c r="B170" s="869"/>
      <c r="C170" s="869"/>
      <c r="D170" s="869"/>
      <c r="E170" s="869"/>
    </row>
    <row r="171" spans="2:5" x14ac:dyDescent="0.2">
      <c r="B171" s="869"/>
      <c r="C171" s="869"/>
      <c r="D171" s="869"/>
      <c r="E171" s="869"/>
    </row>
    <row r="172" spans="2:5" x14ac:dyDescent="0.2">
      <c r="B172" s="869"/>
      <c r="C172" s="869"/>
      <c r="D172" s="869"/>
      <c r="E172" s="869"/>
    </row>
    <row r="173" spans="2:5" x14ac:dyDescent="0.2">
      <c r="B173" s="869"/>
      <c r="C173" s="869"/>
      <c r="D173" s="869"/>
      <c r="E173" s="869"/>
    </row>
    <row r="174" spans="2:5" x14ac:dyDescent="0.2">
      <c r="B174" s="869"/>
      <c r="C174" s="869"/>
      <c r="D174" s="869"/>
      <c r="E174" s="869"/>
    </row>
    <row r="175" spans="2:5" x14ac:dyDescent="0.2">
      <c r="B175" s="869"/>
      <c r="C175" s="869"/>
      <c r="D175" s="869"/>
      <c r="E175" s="869"/>
    </row>
    <row r="176" spans="2:5" x14ac:dyDescent="0.2">
      <c r="B176" s="869"/>
      <c r="C176" s="869"/>
      <c r="D176" s="869"/>
      <c r="E176" s="869"/>
    </row>
    <row r="177" spans="2:5" x14ac:dyDescent="0.2">
      <c r="B177" s="869"/>
      <c r="C177" s="869"/>
      <c r="D177" s="869"/>
      <c r="E177" s="869"/>
    </row>
    <row r="178" spans="2:5" x14ac:dyDescent="0.2">
      <c r="B178" s="869"/>
      <c r="C178" s="869"/>
      <c r="D178" s="869"/>
      <c r="E178" s="869"/>
    </row>
    <row r="179" spans="2:5" x14ac:dyDescent="0.2">
      <c r="B179" s="869"/>
      <c r="C179" s="869"/>
      <c r="D179" s="869"/>
      <c r="E179" s="869"/>
    </row>
    <row r="180" spans="2:5" x14ac:dyDescent="0.2">
      <c r="B180" s="869"/>
      <c r="C180" s="869"/>
      <c r="D180" s="869"/>
      <c r="E180" s="869"/>
    </row>
    <row r="181" spans="2:5" x14ac:dyDescent="0.2">
      <c r="B181" s="869"/>
      <c r="C181" s="869"/>
      <c r="D181" s="869"/>
      <c r="E181" s="869"/>
    </row>
    <row r="182" spans="2:5" x14ac:dyDescent="0.2">
      <c r="B182" s="869"/>
      <c r="C182" s="869"/>
      <c r="D182" s="869"/>
      <c r="E182" s="869"/>
    </row>
    <row r="183" spans="2:5" x14ac:dyDescent="0.2">
      <c r="B183" s="869"/>
      <c r="C183" s="869"/>
      <c r="D183" s="869"/>
      <c r="E183" s="869"/>
    </row>
    <row r="184" spans="2:5" x14ac:dyDescent="0.2">
      <c r="B184" s="869"/>
      <c r="C184" s="869"/>
      <c r="D184" s="869"/>
      <c r="E184" s="869"/>
    </row>
    <row r="185" spans="2:5" x14ac:dyDescent="0.2">
      <c r="B185" s="869"/>
      <c r="C185" s="869"/>
      <c r="D185" s="869"/>
      <c r="E185" s="869"/>
    </row>
    <row r="186" spans="2:5" x14ac:dyDescent="0.2">
      <c r="B186" s="869"/>
      <c r="C186" s="869"/>
      <c r="D186" s="869"/>
      <c r="E186" s="869"/>
    </row>
    <row r="187" spans="2:5" x14ac:dyDescent="0.2">
      <c r="B187" s="869"/>
      <c r="C187" s="869"/>
      <c r="D187" s="869"/>
      <c r="E187" s="869"/>
    </row>
    <row r="188" spans="2:5" x14ac:dyDescent="0.2">
      <c r="B188" s="869"/>
      <c r="C188" s="869"/>
      <c r="D188" s="869"/>
      <c r="E188" s="869"/>
    </row>
    <row r="189" spans="2:5" x14ac:dyDescent="0.2">
      <c r="B189" s="869"/>
      <c r="C189" s="869"/>
      <c r="D189" s="869"/>
      <c r="E189" s="869"/>
    </row>
    <row r="190" spans="2:5" x14ac:dyDescent="0.2">
      <c r="B190" s="869"/>
      <c r="C190" s="869"/>
      <c r="D190" s="869"/>
      <c r="E190" s="869"/>
    </row>
    <row r="191" spans="2:5" x14ac:dyDescent="0.2">
      <c r="B191" s="869"/>
      <c r="C191" s="869"/>
      <c r="D191" s="869"/>
      <c r="E191" s="869"/>
    </row>
    <row r="192" spans="2:5" x14ac:dyDescent="0.2">
      <c r="B192" s="869"/>
      <c r="C192" s="869"/>
      <c r="D192" s="869"/>
      <c r="E192" s="869"/>
    </row>
    <row r="193" spans="2:5" x14ac:dyDescent="0.2">
      <c r="B193" s="869"/>
      <c r="C193" s="869"/>
      <c r="D193" s="869"/>
      <c r="E193" s="869"/>
    </row>
    <row r="194" spans="2:5" x14ac:dyDescent="0.2">
      <c r="B194" s="869"/>
      <c r="C194" s="869"/>
      <c r="D194" s="869"/>
      <c r="E194" s="869"/>
    </row>
    <row r="195" spans="2:5" x14ac:dyDescent="0.2">
      <c r="B195" s="869"/>
      <c r="C195" s="869"/>
      <c r="D195" s="869"/>
      <c r="E195" s="869"/>
    </row>
    <row r="196" spans="2:5" x14ac:dyDescent="0.2">
      <c r="B196" s="869"/>
      <c r="C196" s="869"/>
      <c r="D196" s="869"/>
      <c r="E196" s="869"/>
    </row>
    <row r="197" spans="2:5" x14ac:dyDescent="0.2">
      <c r="B197" s="869"/>
      <c r="C197" s="869"/>
      <c r="D197" s="869"/>
      <c r="E197" s="869"/>
    </row>
    <row r="198" spans="2:5" x14ac:dyDescent="0.2">
      <c r="B198" s="869"/>
      <c r="C198" s="869"/>
      <c r="D198" s="869"/>
      <c r="E198" s="869"/>
    </row>
    <row r="199" spans="2:5" x14ac:dyDescent="0.2">
      <c r="B199" s="869"/>
      <c r="C199" s="869"/>
      <c r="D199" s="869"/>
      <c r="E199" s="869"/>
    </row>
    <row r="200" spans="2:5" x14ac:dyDescent="0.2">
      <c r="B200" s="869"/>
      <c r="C200" s="869"/>
      <c r="D200" s="869"/>
      <c r="E200" s="869"/>
    </row>
    <row r="201" spans="2:5" x14ac:dyDescent="0.2">
      <c r="B201" s="869"/>
      <c r="C201" s="869"/>
      <c r="D201" s="869"/>
      <c r="E201" s="869"/>
    </row>
    <row r="202" spans="2:5" x14ac:dyDescent="0.2">
      <c r="B202" s="869"/>
      <c r="C202" s="869"/>
      <c r="D202" s="869"/>
      <c r="E202" s="869"/>
    </row>
    <row r="203" spans="2:5" x14ac:dyDescent="0.2">
      <c r="B203" s="869"/>
      <c r="C203" s="869"/>
      <c r="D203" s="869"/>
      <c r="E203" s="869"/>
    </row>
    <row r="204" spans="2:5" x14ac:dyDescent="0.2">
      <c r="B204" s="869"/>
      <c r="C204" s="869"/>
      <c r="D204" s="869"/>
      <c r="E204" s="869"/>
    </row>
    <row r="205" spans="2:5" x14ac:dyDescent="0.2">
      <c r="B205" s="869"/>
      <c r="C205" s="869"/>
      <c r="D205" s="869"/>
      <c r="E205" s="869"/>
    </row>
    <row r="206" spans="2:5" x14ac:dyDescent="0.2">
      <c r="B206" s="869"/>
      <c r="C206" s="869"/>
      <c r="D206" s="869"/>
      <c r="E206" s="869"/>
    </row>
    <row r="207" spans="2:5" x14ac:dyDescent="0.2">
      <c r="B207" s="869"/>
      <c r="C207" s="869"/>
      <c r="D207" s="869"/>
      <c r="E207" s="869"/>
    </row>
    <row r="208" spans="2:5" x14ac:dyDescent="0.2">
      <c r="B208" s="869"/>
      <c r="C208" s="869"/>
      <c r="D208" s="869"/>
      <c r="E208" s="869"/>
    </row>
    <row r="209" spans="2:5" x14ac:dyDescent="0.2">
      <c r="B209" s="869"/>
      <c r="C209" s="869"/>
      <c r="D209" s="869"/>
      <c r="E209" s="869"/>
    </row>
    <row r="210" spans="2:5" x14ac:dyDescent="0.2">
      <c r="B210" s="869"/>
      <c r="C210" s="869"/>
      <c r="D210" s="869"/>
      <c r="E210" s="869"/>
    </row>
    <row r="211" spans="2:5" x14ac:dyDescent="0.2">
      <c r="B211" s="869"/>
      <c r="C211" s="869"/>
      <c r="D211" s="869"/>
      <c r="E211" s="869"/>
    </row>
    <row r="212" spans="2:5" x14ac:dyDescent="0.2">
      <c r="B212" s="869"/>
      <c r="C212" s="869"/>
      <c r="D212" s="869"/>
      <c r="E212" s="869"/>
    </row>
    <row r="213" spans="2:5" x14ac:dyDescent="0.2">
      <c r="B213" s="869"/>
      <c r="C213" s="869"/>
      <c r="D213" s="869"/>
      <c r="E213" s="869"/>
    </row>
    <row r="214" spans="2:5" x14ac:dyDescent="0.2">
      <c r="B214" s="869"/>
      <c r="C214" s="869"/>
      <c r="D214" s="869"/>
      <c r="E214" s="869"/>
    </row>
    <row r="215" spans="2:5" x14ac:dyDescent="0.2">
      <c r="B215" s="869"/>
      <c r="C215" s="869"/>
      <c r="D215" s="869"/>
      <c r="E215" s="869"/>
    </row>
    <row r="216" spans="2:5" x14ac:dyDescent="0.2">
      <c r="B216" s="869"/>
      <c r="C216" s="869"/>
      <c r="D216" s="869"/>
      <c r="E216" s="869"/>
    </row>
    <row r="217" spans="2:5" x14ac:dyDescent="0.2">
      <c r="B217" s="869"/>
      <c r="C217" s="869"/>
      <c r="D217" s="869"/>
      <c r="E217" s="869"/>
    </row>
    <row r="218" spans="2:5" x14ac:dyDescent="0.2">
      <c r="B218" s="869"/>
      <c r="C218" s="869"/>
      <c r="D218" s="869"/>
      <c r="E218" s="869"/>
    </row>
    <row r="219" spans="2:5" x14ac:dyDescent="0.2">
      <c r="B219" s="869"/>
      <c r="C219" s="869"/>
      <c r="D219" s="869"/>
      <c r="E219" s="869"/>
    </row>
    <row r="220" spans="2:5" x14ac:dyDescent="0.2">
      <c r="B220" s="869"/>
      <c r="C220" s="869"/>
      <c r="D220" s="869"/>
      <c r="E220" s="869"/>
    </row>
    <row r="221" spans="2:5" x14ac:dyDescent="0.2">
      <c r="B221" s="869"/>
      <c r="C221" s="869"/>
      <c r="D221" s="869"/>
      <c r="E221" s="869"/>
    </row>
    <row r="222" spans="2:5" x14ac:dyDescent="0.2">
      <c r="B222" s="869"/>
      <c r="C222" s="869"/>
      <c r="D222" s="869"/>
      <c r="E222" s="869"/>
    </row>
    <row r="223" spans="2:5" x14ac:dyDescent="0.2">
      <c r="B223" s="869"/>
      <c r="C223" s="869"/>
      <c r="D223" s="869"/>
      <c r="E223" s="869"/>
    </row>
    <row r="224" spans="2:5" x14ac:dyDescent="0.2">
      <c r="B224" s="869"/>
      <c r="C224" s="869"/>
      <c r="D224" s="869"/>
      <c r="E224" s="869"/>
    </row>
    <row r="225" spans="2:5" x14ac:dyDescent="0.2">
      <c r="B225" s="869"/>
      <c r="C225" s="869"/>
      <c r="D225" s="869"/>
      <c r="E225" s="869"/>
    </row>
    <row r="226" spans="2:5" x14ac:dyDescent="0.2">
      <c r="B226" s="869"/>
      <c r="C226" s="869"/>
      <c r="D226" s="869"/>
      <c r="E226" s="869"/>
    </row>
    <row r="227" spans="2:5" x14ac:dyDescent="0.2">
      <c r="B227" s="869"/>
      <c r="C227" s="869"/>
      <c r="D227" s="869"/>
      <c r="E227" s="869"/>
    </row>
    <row r="228" spans="2:5" x14ac:dyDescent="0.2">
      <c r="B228" s="869"/>
      <c r="C228" s="869"/>
      <c r="D228" s="869"/>
      <c r="E228" s="869"/>
    </row>
    <row r="229" spans="2:5" x14ac:dyDescent="0.2">
      <c r="B229" s="869"/>
      <c r="C229" s="869"/>
      <c r="D229" s="869"/>
      <c r="E229" s="869"/>
    </row>
    <row r="230" spans="2:5" x14ac:dyDescent="0.2">
      <c r="B230" s="869"/>
      <c r="C230" s="869"/>
      <c r="D230" s="869"/>
      <c r="E230" s="869"/>
    </row>
    <row r="231" spans="2:5" x14ac:dyDescent="0.2">
      <c r="B231" s="869"/>
      <c r="C231" s="869"/>
      <c r="D231" s="869"/>
      <c r="E231" s="869"/>
    </row>
    <row r="232" spans="2:5" x14ac:dyDescent="0.2">
      <c r="B232" s="869"/>
      <c r="C232" s="869"/>
      <c r="D232" s="869"/>
      <c r="E232" s="869"/>
    </row>
    <row r="233" spans="2:5" x14ac:dyDescent="0.2">
      <c r="B233" s="869"/>
      <c r="C233" s="869"/>
      <c r="D233" s="869"/>
      <c r="E233" s="869"/>
    </row>
    <row r="234" spans="2:5" x14ac:dyDescent="0.2">
      <c r="B234" s="869"/>
      <c r="C234" s="869"/>
      <c r="D234" s="869"/>
      <c r="E234" s="869"/>
    </row>
    <row r="235" spans="2:5" x14ac:dyDescent="0.2">
      <c r="B235" s="869"/>
      <c r="C235" s="869"/>
      <c r="D235" s="869"/>
      <c r="E235" s="869"/>
    </row>
    <row r="236" spans="2:5" x14ac:dyDescent="0.2">
      <c r="B236" s="869"/>
      <c r="C236" s="869"/>
      <c r="D236" s="869"/>
      <c r="E236" s="869"/>
    </row>
    <row r="237" spans="2:5" x14ac:dyDescent="0.2">
      <c r="B237" s="869"/>
      <c r="C237" s="869"/>
      <c r="D237" s="869"/>
      <c r="E237" s="869"/>
    </row>
    <row r="238" spans="2:5" x14ac:dyDescent="0.2">
      <c r="B238" s="869"/>
      <c r="C238" s="869"/>
      <c r="D238" s="869"/>
      <c r="E238" s="869"/>
    </row>
    <row r="239" spans="2:5" x14ac:dyDescent="0.2">
      <c r="B239" s="869"/>
      <c r="C239" s="869"/>
      <c r="D239" s="869"/>
      <c r="E239" s="869"/>
    </row>
    <row r="240" spans="2:5" x14ac:dyDescent="0.2">
      <c r="B240" s="869"/>
      <c r="C240" s="869"/>
      <c r="D240" s="869"/>
      <c r="E240" s="869"/>
    </row>
  </sheetData>
  <mergeCells count="3">
    <mergeCell ref="B7:E7"/>
    <mergeCell ref="B73:B76"/>
    <mergeCell ref="C73:C76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85"/>
  <sheetViews>
    <sheetView zoomScaleNormal="100" workbookViewId="0">
      <selection activeCell="D6" sqref="D6"/>
    </sheetView>
  </sheetViews>
  <sheetFormatPr defaultRowHeight="12.75" x14ac:dyDescent="0.2"/>
  <cols>
    <col min="2" max="2" width="4.5703125" customWidth="1"/>
    <col min="3" max="3" width="72" customWidth="1"/>
    <col min="4" max="4" width="21" style="889" customWidth="1"/>
    <col min="5" max="5" width="10.5703125" bestFit="1" customWidth="1"/>
    <col min="6" max="6" width="12.5703125" bestFit="1" customWidth="1"/>
  </cols>
  <sheetData>
    <row r="1" spans="2:4" ht="17.25" customHeight="1" x14ac:dyDescent="0.25">
      <c r="B1" s="191"/>
      <c r="C1" s="296"/>
      <c r="D1" s="876" t="s">
        <v>372</v>
      </c>
    </row>
    <row r="2" spans="2:4" ht="16.5" customHeight="1" x14ac:dyDescent="0.25">
      <c r="B2" s="191"/>
      <c r="C2" s="298"/>
      <c r="D2" s="876" t="s">
        <v>373</v>
      </c>
    </row>
    <row r="3" spans="2:4" ht="16.5" customHeight="1" x14ac:dyDescent="0.25">
      <c r="B3" s="191"/>
      <c r="C3" s="298"/>
      <c r="D3" s="876" t="s">
        <v>361</v>
      </c>
    </row>
    <row r="4" spans="2:4" ht="16.5" customHeight="1" x14ac:dyDescent="0.25">
      <c r="B4" s="191"/>
      <c r="C4" s="296"/>
      <c r="D4" s="876" t="s">
        <v>378</v>
      </c>
    </row>
    <row r="5" spans="2:4" ht="16.5" customHeight="1" x14ac:dyDescent="0.25">
      <c r="B5" s="191"/>
      <c r="C5" s="298"/>
      <c r="D5" s="876" t="s">
        <v>628</v>
      </c>
    </row>
    <row r="6" spans="2:4" ht="16.5" customHeight="1" x14ac:dyDescent="0.25">
      <c r="B6" s="191"/>
      <c r="C6" s="299"/>
      <c r="D6" s="876" t="s">
        <v>357</v>
      </c>
    </row>
    <row r="7" spans="2:4" ht="43.5" customHeight="1" x14ac:dyDescent="0.25">
      <c r="B7" s="191"/>
      <c r="C7" s="300" t="s">
        <v>312</v>
      </c>
      <c r="D7" s="877"/>
    </row>
    <row r="8" spans="2:4" ht="24" customHeight="1" thickBot="1" x14ac:dyDescent="0.3">
      <c r="B8" s="191"/>
      <c r="C8" s="298" t="s">
        <v>313</v>
      </c>
      <c r="D8" s="877"/>
    </row>
    <row r="9" spans="2:4" ht="16.5" thickBot="1" x14ac:dyDescent="0.25">
      <c r="B9" s="301">
        <v>1</v>
      </c>
      <c r="C9" s="302" t="s">
        <v>277</v>
      </c>
      <c r="D9" s="878" t="s">
        <v>278</v>
      </c>
    </row>
    <row r="10" spans="2:4" ht="16.5" thickBot="1" x14ac:dyDescent="0.25">
      <c r="B10" s="283">
        <v>2</v>
      </c>
      <c r="C10" s="303" t="s">
        <v>279</v>
      </c>
      <c r="D10" s="879">
        <f>D11+D12+D13</f>
        <v>33.200000000000003</v>
      </c>
    </row>
    <row r="11" spans="2:4" ht="16.5" thickBot="1" x14ac:dyDescent="0.25">
      <c r="B11" s="283">
        <v>3</v>
      </c>
      <c r="C11" s="304" t="s">
        <v>1</v>
      </c>
      <c r="D11" s="880">
        <v>24.6</v>
      </c>
    </row>
    <row r="12" spans="2:4" ht="16.5" thickBot="1" x14ac:dyDescent="0.25">
      <c r="B12" s="283">
        <v>4</v>
      </c>
      <c r="C12" s="284" t="s">
        <v>280</v>
      </c>
      <c r="D12" s="880">
        <v>8.1</v>
      </c>
    </row>
    <row r="13" spans="2:4" ht="16.5" thickBot="1" x14ac:dyDescent="0.25">
      <c r="B13" s="283">
        <v>5</v>
      </c>
      <c r="C13" s="284" t="s">
        <v>281</v>
      </c>
      <c r="D13" s="880">
        <v>0.5</v>
      </c>
    </row>
    <row r="14" spans="2:4" ht="16.5" thickBot="1" x14ac:dyDescent="0.25">
      <c r="B14" s="283">
        <v>6</v>
      </c>
      <c r="C14" s="303" t="s">
        <v>282</v>
      </c>
      <c r="D14" s="880">
        <f>D15+D16+D17</f>
        <v>1100.5</v>
      </c>
    </row>
    <row r="15" spans="2:4" ht="16.5" thickBot="1" x14ac:dyDescent="0.25">
      <c r="B15" s="431">
        <v>7</v>
      </c>
      <c r="C15" s="429" t="s">
        <v>3</v>
      </c>
      <c r="D15" s="881">
        <v>1074.3</v>
      </c>
    </row>
    <row r="16" spans="2:4" ht="16.5" thickBot="1" x14ac:dyDescent="0.25">
      <c r="B16" s="431">
        <v>8</v>
      </c>
      <c r="C16" s="429" t="s">
        <v>283</v>
      </c>
      <c r="D16" s="881">
        <v>20.8</v>
      </c>
    </row>
    <row r="17" spans="2:4" ht="16.5" thickBot="1" x14ac:dyDescent="0.25">
      <c r="B17" s="283">
        <v>9</v>
      </c>
      <c r="C17" s="284" t="s">
        <v>2</v>
      </c>
      <c r="D17" s="880">
        <v>5.4</v>
      </c>
    </row>
    <row r="18" spans="2:4" ht="16.5" thickBot="1" x14ac:dyDescent="0.25">
      <c r="B18" s="283">
        <v>10</v>
      </c>
      <c r="C18" s="303" t="s">
        <v>284</v>
      </c>
      <c r="D18" s="880">
        <f>D19+D20+D21+D22+D23</f>
        <v>1748.1000000000001</v>
      </c>
    </row>
    <row r="19" spans="2:4" ht="16.5" thickBot="1" x14ac:dyDescent="0.25">
      <c r="B19" s="283">
        <v>11</v>
      </c>
      <c r="C19" s="284" t="s">
        <v>285</v>
      </c>
      <c r="D19" s="880">
        <v>250.5</v>
      </c>
    </row>
    <row r="20" spans="2:4" ht="16.5" thickBot="1" x14ac:dyDescent="0.25">
      <c r="B20" s="283">
        <v>12</v>
      </c>
      <c r="C20" s="284" t="s">
        <v>4</v>
      </c>
      <c r="D20" s="880">
        <v>462.9</v>
      </c>
    </row>
    <row r="21" spans="2:4" ht="16.5" thickBot="1" x14ac:dyDescent="0.25">
      <c r="B21" s="283">
        <v>13</v>
      </c>
      <c r="C21" s="284" t="s">
        <v>286</v>
      </c>
      <c r="D21" s="880">
        <v>778</v>
      </c>
    </row>
    <row r="22" spans="2:4" ht="16.5" thickBot="1" x14ac:dyDescent="0.25">
      <c r="B22" s="283">
        <v>14</v>
      </c>
      <c r="C22" s="284" t="s">
        <v>287</v>
      </c>
      <c r="D22" s="880">
        <v>16.8</v>
      </c>
    </row>
    <row r="23" spans="2:4" ht="16.5" thickBot="1" x14ac:dyDescent="0.25">
      <c r="B23" s="283">
        <v>15</v>
      </c>
      <c r="C23" s="284" t="s">
        <v>288</v>
      </c>
      <c r="D23" s="880">
        <v>239.9</v>
      </c>
    </row>
    <row r="24" spans="2:4" ht="16.5" thickBot="1" x14ac:dyDescent="0.25">
      <c r="B24" s="283">
        <v>16</v>
      </c>
      <c r="C24" s="303" t="s">
        <v>289</v>
      </c>
      <c r="D24" s="880">
        <f>D25+D26</f>
        <v>273.90000000000003</v>
      </c>
    </row>
    <row r="25" spans="2:4" ht="16.5" thickBot="1" x14ac:dyDescent="0.25">
      <c r="B25" s="283">
        <v>17</v>
      </c>
      <c r="C25" s="284" t="s">
        <v>34</v>
      </c>
      <c r="D25" s="880">
        <v>267.60000000000002</v>
      </c>
    </row>
    <row r="26" spans="2:4" ht="16.5" thickBot="1" x14ac:dyDescent="0.25">
      <c r="B26" s="283">
        <v>18</v>
      </c>
      <c r="C26" s="284" t="s">
        <v>290</v>
      </c>
      <c r="D26" s="880">
        <v>6.3</v>
      </c>
    </row>
    <row r="27" spans="2:4" ht="16.5" thickBot="1" x14ac:dyDescent="0.25">
      <c r="B27" s="283">
        <v>19</v>
      </c>
      <c r="C27" s="303" t="s">
        <v>291</v>
      </c>
      <c r="D27" s="880">
        <f>D28+D29+D30</f>
        <v>504.858</v>
      </c>
    </row>
    <row r="28" spans="2:4" ht="16.5" thickBot="1" x14ac:dyDescent="0.25">
      <c r="B28" s="283">
        <v>20</v>
      </c>
      <c r="C28" s="284" t="s">
        <v>292</v>
      </c>
      <c r="D28" s="880">
        <v>210.1</v>
      </c>
    </row>
    <row r="29" spans="2:4" ht="16.5" thickBot="1" x14ac:dyDescent="0.25">
      <c r="B29" s="283">
        <v>21</v>
      </c>
      <c r="C29" s="284" t="s">
        <v>293</v>
      </c>
      <c r="D29" s="880">
        <v>287</v>
      </c>
    </row>
    <row r="30" spans="2:4" ht="16.5" thickBot="1" x14ac:dyDescent="0.25">
      <c r="B30" s="283">
        <v>23</v>
      </c>
      <c r="C30" s="284" t="s">
        <v>294</v>
      </c>
      <c r="D30" s="880">
        <v>7.758</v>
      </c>
    </row>
    <row r="31" spans="2:4" ht="16.5" thickBot="1" x14ac:dyDescent="0.25">
      <c r="B31" s="283">
        <v>24</v>
      </c>
      <c r="C31" s="303" t="s">
        <v>295</v>
      </c>
      <c r="D31" s="880">
        <f>D32</f>
        <v>10.6</v>
      </c>
    </row>
    <row r="32" spans="2:4" ht="16.5" thickBot="1" x14ac:dyDescent="0.25">
      <c r="B32" s="283">
        <v>25</v>
      </c>
      <c r="C32" s="284" t="s">
        <v>296</v>
      </c>
      <c r="D32" s="880">
        <v>10.6</v>
      </c>
    </row>
    <row r="33" spans="2:4" ht="16.5" thickBot="1" x14ac:dyDescent="0.25">
      <c r="B33" s="283">
        <v>26</v>
      </c>
      <c r="C33" s="303" t="s">
        <v>297</v>
      </c>
      <c r="D33" s="880">
        <f>D34</f>
        <v>28.3</v>
      </c>
    </row>
    <row r="34" spans="2:4" ht="16.5" thickBot="1" x14ac:dyDescent="0.25">
      <c r="B34" s="283">
        <v>27</v>
      </c>
      <c r="C34" s="284" t="s">
        <v>5</v>
      </c>
      <c r="D34" s="880">
        <v>28.3</v>
      </c>
    </row>
    <row r="35" spans="2:4" ht="16.5" thickBot="1" x14ac:dyDescent="0.25">
      <c r="B35" s="283">
        <v>28</v>
      </c>
      <c r="C35" s="303" t="s">
        <v>298</v>
      </c>
      <c r="D35" s="880">
        <f>D36</f>
        <v>0.4</v>
      </c>
    </row>
    <row r="36" spans="2:4" ht="16.5" thickBot="1" x14ac:dyDescent="0.25">
      <c r="B36" s="283">
        <v>29</v>
      </c>
      <c r="C36" s="284" t="s">
        <v>299</v>
      </c>
      <c r="D36" s="880">
        <v>0.4</v>
      </c>
    </row>
    <row r="37" spans="2:4" ht="16.5" thickBot="1" x14ac:dyDescent="0.25">
      <c r="B37" s="283">
        <v>30</v>
      </c>
      <c r="C37" s="303" t="s">
        <v>300</v>
      </c>
      <c r="D37" s="880">
        <f>D38</f>
        <v>8.24</v>
      </c>
    </row>
    <row r="38" spans="2:4" ht="16.5" thickBot="1" x14ac:dyDescent="0.25">
      <c r="B38" s="283">
        <v>31</v>
      </c>
      <c r="C38" s="284" t="s">
        <v>301</v>
      </c>
      <c r="D38" s="880">
        <v>8.24</v>
      </c>
    </row>
    <row r="39" spans="2:4" ht="16.5" thickBot="1" x14ac:dyDescent="0.25">
      <c r="B39" s="283">
        <v>32</v>
      </c>
      <c r="C39" s="303" t="s">
        <v>304</v>
      </c>
      <c r="D39" s="880">
        <f>D40</f>
        <v>16.800999999999998</v>
      </c>
    </row>
    <row r="40" spans="2:4" ht="16.5" thickBot="1" x14ac:dyDescent="0.25">
      <c r="B40" s="283">
        <v>33</v>
      </c>
      <c r="C40" s="284" t="s">
        <v>306</v>
      </c>
      <c r="D40" s="880">
        <v>16.800999999999998</v>
      </c>
    </row>
    <row r="41" spans="2:4" ht="16.5" thickBot="1" x14ac:dyDescent="0.25">
      <c r="B41" s="305">
        <v>34</v>
      </c>
      <c r="C41" s="306" t="s">
        <v>302</v>
      </c>
      <c r="D41" s="882">
        <f>D10+D14+D18+D24+D27+D31+D33+D35+D37+D39</f>
        <v>3724.8990000000003</v>
      </c>
    </row>
    <row r="42" spans="2:4" ht="16.5" thickBot="1" x14ac:dyDescent="0.25">
      <c r="B42" s="305">
        <v>35</v>
      </c>
      <c r="C42" s="307" t="s">
        <v>303</v>
      </c>
      <c r="D42" s="883">
        <f>D43+D56+D60+D67+D69+D72+D78+D80</f>
        <v>12470.199909999999</v>
      </c>
    </row>
    <row r="43" spans="2:4" ht="16.5" thickBot="1" x14ac:dyDescent="0.25">
      <c r="B43" s="283">
        <v>36</v>
      </c>
      <c r="C43" s="303" t="s">
        <v>304</v>
      </c>
      <c r="D43" s="880">
        <f>D44+D45+D46+D47+D48+D49+D51+D52+D53+D55+D54+D50</f>
        <v>8028.3399999999992</v>
      </c>
    </row>
    <row r="44" spans="2:4" ht="16.5" thickBot="1" x14ac:dyDescent="0.3">
      <c r="B44" s="431">
        <v>37</v>
      </c>
      <c r="C44" s="429" t="s">
        <v>184</v>
      </c>
      <c r="D44" s="884">
        <v>7382.4</v>
      </c>
    </row>
    <row r="45" spans="2:4" ht="16.5" thickBot="1" x14ac:dyDescent="0.25">
      <c r="B45" s="431">
        <v>38</v>
      </c>
      <c r="C45" s="844" t="s">
        <v>305</v>
      </c>
      <c r="D45" s="430">
        <v>82.4</v>
      </c>
    </row>
    <row r="46" spans="2:4" ht="32.25" thickBot="1" x14ac:dyDescent="0.25">
      <c r="B46" s="431">
        <v>39</v>
      </c>
      <c r="C46" s="844" t="s">
        <v>359</v>
      </c>
      <c r="D46" s="881">
        <v>122.2</v>
      </c>
    </row>
    <row r="47" spans="2:4" ht="32.25" thickBot="1" x14ac:dyDescent="0.25">
      <c r="B47" s="283">
        <v>40</v>
      </c>
      <c r="C47" s="308" t="s">
        <v>321</v>
      </c>
      <c r="D47" s="880">
        <v>0.8</v>
      </c>
    </row>
    <row r="48" spans="2:4" ht="16.5" thickBot="1" x14ac:dyDescent="0.25">
      <c r="B48" s="431">
        <v>41</v>
      </c>
      <c r="C48" s="429" t="s">
        <v>318</v>
      </c>
      <c r="D48" s="881">
        <v>143</v>
      </c>
    </row>
    <row r="49" spans="2:4" ht="16.5" thickBot="1" x14ac:dyDescent="0.25">
      <c r="B49" s="431">
        <v>42</v>
      </c>
      <c r="C49" s="429" t="s">
        <v>329</v>
      </c>
      <c r="D49" s="881">
        <v>11.032</v>
      </c>
    </row>
    <row r="50" spans="2:4" ht="16.5" thickBot="1" x14ac:dyDescent="0.3">
      <c r="B50" s="431">
        <v>43</v>
      </c>
      <c r="C50" s="240" t="s">
        <v>436</v>
      </c>
      <c r="D50" s="430">
        <v>40.664999999999999</v>
      </c>
    </row>
    <row r="51" spans="2:4" ht="16.5" thickBot="1" x14ac:dyDescent="0.3">
      <c r="B51" s="431">
        <v>44</v>
      </c>
      <c r="C51" s="240" t="s">
        <v>339</v>
      </c>
      <c r="D51" s="881">
        <v>60.73</v>
      </c>
    </row>
    <row r="52" spans="2:4" ht="32.25" thickBot="1" x14ac:dyDescent="0.3">
      <c r="B52" s="431">
        <v>45</v>
      </c>
      <c r="C52" s="841" t="s">
        <v>341</v>
      </c>
      <c r="D52" s="881">
        <v>3.319</v>
      </c>
    </row>
    <row r="53" spans="2:4" ht="16.5" thickBot="1" x14ac:dyDescent="0.3">
      <c r="B53" s="431">
        <v>46</v>
      </c>
      <c r="C53" s="841" t="s">
        <v>334</v>
      </c>
      <c r="D53" s="881">
        <v>20.315000000000001</v>
      </c>
    </row>
    <row r="54" spans="2:4" ht="32.25" thickBot="1" x14ac:dyDescent="0.3">
      <c r="B54" s="431">
        <v>47</v>
      </c>
      <c r="C54" s="240" t="s">
        <v>438</v>
      </c>
      <c r="D54" s="430">
        <v>1.4790000000000001</v>
      </c>
    </row>
    <row r="55" spans="2:4" ht="16.5" thickBot="1" x14ac:dyDescent="0.25">
      <c r="B55" s="431">
        <v>48</v>
      </c>
      <c r="C55" s="429" t="s">
        <v>365</v>
      </c>
      <c r="D55" s="881">
        <v>160</v>
      </c>
    </row>
    <row r="56" spans="2:4" ht="16.5" thickBot="1" x14ac:dyDescent="0.25">
      <c r="B56" s="431">
        <v>49</v>
      </c>
      <c r="C56" s="432" t="s">
        <v>307</v>
      </c>
      <c r="D56" s="881">
        <f>D57+D58+D59</f>
        <v>166.74199999999999</v>
      </c>
    </row>
    <row r="57" spans="2:4" ht="16.5" thickBot="1" x14ac:dyDescent="0.25">
      <c r="B57" s="431">
        <v>50</v>
      </c>
      <c r="C57" s="429" t="s">
        <v>308</v>
      </c>
      <c r="D57" s="881">
        <v>34</v>
      </c>
    </row>
    <row r="58" spans="2:4" ht="16.5" thickBot="1" x14ac:dyDescent="0.25">
      <c r="B58" s="431">
        <v>51</v>
      </c>
      <c r="C58" s="429" t="s">
        <v>309</v>
      </c>
      <c r="D58" s="881">
        <v>32.741999999999997</v>
      </c>
    </row>
    <row r="59" spans="2:4" ht="32.25" thickBot="1" x14ac:dyDescent="0.3">
      <c r="B59" s="431">
        <v>52</v>
      </c>
      <c r="C59" s="240" t="s">
        <v>412</v>
      </c>
      <c r="D59" s="881">
        <v>100</v>
      </c>
    </row>
    <row r="60" spans="2:4" ht="16.5" thickBot="1" x14ac:dyDescent="0.25">
      <c r="B60" s="431">
        <v>53</v>
      </c>
      <c r="C60" s="432" t="s">
        <v>284</v>
      </c>
      <c r="D60" s="881">
        <f>D61+D62+D63+D64+D66+D65</f>
        <v>405.0560000000001</v>
      </c>
    </row>
    <row r="61" spans="2:4" ht="16.5" thickBot="1" x14ac:dyDescent="0.3">
      <c r="B61" s="431">
        <v>54</v>
      </c>
      <c r="C61" s="240" t="s">
        <v>258</v>
      </c>
      <c r="D61" s="881">
        <v>210.3</v>
      </c>
    </row>
    <row r="62" spans="2:4" ht="16.5" thickBot="1" x14ac:dyDescent="0.25">
      <c r="B62" s="431">
        <v>55</v>
      </c>
      <c r="C62" s="429" t="s">
        <v>322</v>
      </c>
      <c r="D62" s="430">
        <v>110.9</v>
      </c>
    </row>
    <row r="63" spans="2:4" ht="16.5" thickBot="1" x14ac:dyDescent="0.25">
      <c r="B63" s="431">
        <v>56</v>
      </c>
      <c r="C63" s="429" t="s">
        <v>251</v>
      </c>
      <c r="D63" s="430">
        <v>27</v>
      </c>
    </row>
    <row r="64" spans="2:4" s="6" customFormat="1" ht="16.5" thickBot="1" x14ac:dyDescent="0.25">
      <c r="B64" s="431">
        <v>57</v>
      </c>
      <c r="C64" s="429" t="s">
        <v>369</v>
      </c>
      <c r="D64" s="881">
        <v>20.088000000000001</v>
      </c>
    </row>
    <row r="65" spans="2:12" s="6" customFormat="1" ht="16.5" thickBot="1" x14ac:dyDescent="0.3">
      <c r="B65" s="431">
        <v>58</v>
      </c>
      <c r="C65" s="240" t="s">
        <v>418</v>
      </c>
      <c r="D65" s="881">
        <v>6.1580000000000004</v>
      </c>
    </row>
    <row r="66" spans="2:12" s="6" customFormat="1" ht="32.25" thickBot="1" x14ac:dyDescent="0.3">
      <c r="B66" s="431">
        <v>59</v>
      </c>
      <c r="C66" s="240" t="s">
        <v>419</v>
      </c>
      <c r="D66" s="430">
        <v>30.61</v>
      </c>
    </row>
    <row r="67" spans="2:12" s="6" customFormat="1" ht="16.5" thickBot="1" x14ac:dyDescent="0.25">
      <c r="B67" s="431">
        <v>60</v>
      </c>
      <c r="C67" s="432" t="s">
        <v>353</v>
      </c>
      <c r="D67" s="881">
        <f>D68</f>
        <v>1927.8</v>
      </c>
    </row>
    <row r="68" spans="2:12" s="6" customFormat="1" ht="16.5" thickBot="1" x14ac:dyDescent="0.25">
      <c r="B68" s="431">
        <v>61</v>
      </c>
      <c r="C68" s="429" t="s">
        <v>337</v>
      </c>
      <c r="D68" s="881">
        <v>1927.8</v>
      </c>
      <c r="L68" s="422"/>
    </row>
    <row r="69" spans="2:12" s="6" customFormat="1" ht="16.5" thickBot="1" x14ac:dyDescent="0.25">
      <c r="B69" s="431">
        <v>62</v>
      </c>
      <c r="C69" s="432" t="s">
        <v>354</v>
      </c>
      <c r="D69" s="881">
        <f>D70+D71</f>
        <v>684.01532999999995</v>
      </c>
    </row>
    <row r="70" spans="2:12" s="6" customFormat="1" ht="16.5" thickBot="1" x14ac:dyDescent="0.25">
      <c r="B70" s="431">
        <v>63</v>
      </c>
      <c r="C70" s="429" t="s">
        <v>350</v>
      </c>
      <c r="D70" s="430">
        <v>10.71533</v>
      </c>
      <c r="E70"/>
    </row>
    <row r="71" spans="2:12" s="6" customFormat="1" ht="16.5" thickBot="1" x14ac:dyDescent="0.3">
      <c r="B71" s="431">
        <v>64</v>
      </c>
      <c r="C71" s="240" t="s">
        <v>346</v>
      </c>
      <c r="D71" s="885">
        <v>673.3</v>
      </c>
    </row>
    <row r="72" spans="2:12" s="6" customFormat="1" ht="16.5" thickBot="1" x14ac:dyDescent="0.25">
      <c r="B72" s="842">
        <v>65</v>
      </c>
      <c r="C72" s="843" t="s">
        <v>289</v>
      </c>
      <c r="D72" s="886">
        <f>D73+D74+D75+D76+D77</f>
        <v>205.59206</v>
      </c>
    </row>
    <row r="73" spans="2:12" s="6" customFormat="1" ht="32.25" thickBot="1" x14ac:dyDescent="0.25">
      <c r="B73" s="842">
        <v>66</v>
      </c>
      <c r="C73" s="844" t="s">
        <v>343</v>
      </c>
      <c r="D73" s="886">
        <v>0.49445</v>
      </c>
    </row>
    <row r="74" spans="2:12" s="6" customFormat="1" ht="32.25" thickBot="1" x14ac:dyDescent="0.25">
      <c r="B74" s="842">
        <v>67</v>
      </c>
      <c r="C74" s="844" t="s">
        <v>351</v>
      </c>
      <c r="D74" s="430">
        <v>100.58360999999999</v>
      </c>
      <c r="E74"/>
    </row>
    <row r="75" spans="2:12" s="6" customFormat="1" ht="32.25" customHeight="1" thickBot="1" x14ac:dyDescent="0.3">
      <c r="B75" s="842">
        <v>68</v>
      </c>
      <c r="C75" s="240" t="s">
        <v>447</v>
      </c>
      <c r="D75" s="430">
        <v>25.048999999999999</v>
      </c>
      <c r="E75"/>
    </row>
    <row r="76" spans="2:12" s="6" customFormat="1" ht="47.25" customHeight="1" thickBot="1" x14ac:dyDescent="0.25">
      <c r="B76" s="842">
        <v>69</v>
      </c>
      <c r="C76" s="845" t="s">
        <v>352</v>
      </c>
      <c r="D76" s="887">
        <v>65.305000000000007</v>
      </c>
    </row>
    <row r="77" spans="2:12" s="6" customFormat="1" ht="51" customHeight="1" thickBot="1" x14ac:dyDescent="0.3">
      <c r="B77" s="842">
        <v>70</v>
      </c>
      <c r="C77" s="240" t="s">
        <v>435</v>
      </c>
      <c r="D77" s="430">
        <v>14.16</v>
      </c>
      <c r="E77"/>
    </row>
    <row r="78" spans="2:12" s="6" customFormat="1" ht="18.75" customHeight="1" thickBot="1" x14ac:dyDescent="0.3">
      <c r="B78" s="842">
        <v>71</v>
      </c>
      <c r="C78" s="522" t="s">
        <v>291</v>
      </c>
      <c r="D78" s="430">
        <f>D79</f>
        <v>737</v>
      </c>
      <c r="E78"/>
    </row>
    <row r="79" spans="2:12" s="6" customFormat="1" ht="19.5" customHeight="1" thickBot="1" x14ac:dyDescent="0.25">
      <c r="B79" s="431">
        <v>72</v>
      </c>
      <c r="C79" s="846" t="s">
        <v>310</v>
      </c>
      <c r="D79" s="847">
        <v>737</v>
      </c>
      <c r="E79"/>
    </row>
    <row r="80" spans="2:12" s="6" customFormat="1" ht="19.5" customHeight="1" thickBot="1" x14ac:dyDescent="0.3">
      <c r="B80" s="431">
        <v>73</v>
      </c>
      <c r="C80" s="522" t="s">
        <v>449</v>
      </c>
      <c r="D80" s="430">
        <f>D81</f>
        <v>315.65451999999999</v>
      </c>
      <c r="E80"/>
    </row>
    <row r="81" spans="1:6" s="6" customFormat="1" ht="18" customHeight="1" thickBot="1" x14ac:dyDescent="0.3">
      <c r="B81" s="870">
        <v>74</v>
      </c>
      <c r="C81" s="871" t="s">
        <v>437</v>
      </c>
      <c r="D81" s="873">
        <v>315.65451999999999</v>
      </c>
      <c r="E81"/>
      <c r="F81" s="282"/>
    </row>
    <row r="82" spans="1:6" s="6" customFormat="1" ht="19.5" thickBot="1" x14ac:dyDescent="0.35">
      <c r="A82" s="731"/>
      <c r="B82" s="874">
        <v>75</v>
      </c>
      <c r="C82" s="875" t="s">
        <v>311</v>
      </c>
      <c r="D82" s="888">
        <f>D41+D42</f>
        <v>16195.098910000001</v>
      </c>
      <c r="E82" s="524"/>
      <c r="F82" s="285"/>
    </row>
    <row r="83" spans="1:6" x14ac:dyDescent="0.2">
      <c r="A83" s="475"/>
      <c r="B83" s="872"/>
      <c r="C83" s="475"/>
    </row>
    <row r="84" spans="1:6" x14ac:dyDescent="0.2">
      <c r="A84" s="475"/>
      <c r="B84" s="872"/>
      <c r="C84" s="475"/>
    </row>
    <row r="85" spans="1:6" x14ac:dyDescent="0.2">
      <c r="A85" s="475"/>
      <c r="B85" s="475"/>
      <c r="C85" s="475"/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workbookViewId="0">
      <selection activeCell="E29" sqref="E29"/>
    </sheetView>
  </sheetViews>
  <sheetFormatPr defaultRowHeight="12.75" x14ac:dyDescent="0.2"/>
  <cols>
    <col min="1" max="1" width="9.140625" style="333"/>
    <col min="2" max="2" width="6" customWidth="1"/>
    <col min="3" max="3" width="36.5703125" customWidth="1"/>
    <col min="4" max="4" width="10.7109375" customWidth="1"/>
    <col min="7" max="7" width="13.140625" customWidth="1"/>
    <col min="14" max="16384" width="9.140625" style="333"/>
  </cols>
  <sheetData>
    <row r="2" spans="2:13" ht="15.75" x14ac:dyDescent="0.2">
      <c r="E2" s="297" t="s">
        <v>372</v>
      </c>
      <c r="H2" s="7"/>
      <c r="I2" s="13"/>
      <c r="J2" s="7"/>
      <c r="K2" s="13"/>
    </row>
    <row r="3" spans="2:13" ht="15.75" x14ac:dyDescent="0.2">
      <c r="E3" s="297" t="s">
        <v>373</v>
      </c>
      <c r="H3" s="14"/>
      <c r="I3" s="3"/>
      <c r="J3" s="14"/>
      <c r="K3" s="3"/>
      <c r="L3" s="3"/>
      <c r="M3" s="3"/>
    </row>
    <row r="4" spans="2:13" ht="15.75" x14ac:dyDescent="0.2">
      <c r="E4" s="297" t="s">
        <v>450</v>
      </c>
      <c r="H4" s="7"/>
      <c r="I4" s="13"/>
      <c r="J4" s="7"/>
      <c r="K4" s="13"/>
    </row>
    <row r="5" spans="2:13" ht="15.75" x14ac:dyDescent="0.2">
      <c r="E5" s="297" t="s">
        <v>378</v>
      </c>
      <c r="H5" s="7"/>
      <c r="I5" s="13"/>
      <c r="J5" s="7"/>
      <c r="K5" s="13"/>
    </row>
    <row r="6" spans="2:13" ht="15.75" x14ac:dyDescent="0.2">
      <c r="E6" s="297" t="s">
        <v>628</v>
      </c>
      <c r="H6" s="7"/>
      <c r="I6" s="13"/>
      <c r="J6" s="7"/>
      <c r="K6" s="13"/>
    </row>
    <row r="7" spans="2:13" ht="15.75" x14ac:dyDescent="0.2">
      <c r="E7" s="297" t="s">
        <v>451</v>
      </c>
    </row>
    <row r="8" spans="2:13" ht="15.75" x14ac:dyDescent="0.2">
      <c r="E8" s="297"/>
    </row>
    <row r="9" spans="2:13" ht="15.75" x14ac:dyDescent="0.2">
      <c r="E9" s="297"/>
    </row>
    <row r="11" spans="2:13" x14ac:dyDescent="0.2">
      <c r="B11" s="897" t="s">
        <v>399</v>
      </c>
      <c r="C11" s="909"/>
      <c r="D11" s="909"/>
      <c r="E11" s="909"/>
      <c r="F11" s="909"/>
      <c r="G11" s="909"/>
      <c r="H11" s="909"/>
      <c r="I11" s="909"/>
      <c r="J11" s="244"/>
      <c r="K11" s="244"/>
    </row>
    <row r="12" spans="2:13" x14ac:dyDescent="0.2">
      <c r="B12" s="897" t="s">
        <v>407</v>
      </c>
      <c r="C12" s="897"/>
      <c r="D12" s="897"/>
      <c r="E12" s="897"/>
      <c r="F12" s="897"/>
      <c r="G12" s="897"/>
      <c r="H12" s="897"/>
      <c r="I12" s="897"/>
    </row>
    <row r="13" spans="2:13" x14ac:dyDescent="0.2">
      <c r="F13" s="7" t="s">
        <v>79</v>
      </c>
    </row>
    <row r="14" spans="2:13" ht="15.75" x14ac:dyDescent="0.25">
      <c r="B14" s="898" t="s">
        <v>406</v>
      </c>
      <c r="C14" s="901" t="s">
        <v>400</v>
      </c>
      <c r="D14" s="759" t="s">
        <v>401</v>
      </c>
      <c r="E14" s="759"/>
      <c r="F14" s="759"/>
      <c r="G14" s="759"/>
    </row>
    <row r="15" spans="2:13" ht="15.75" x14ac:dyDescent="0.25">
      <c r="B15" s="899"/>
      <c r="C15" s="902"/>
      <c r="D15" s="904" t="s">
        <v>44</v>
      </c>
      <c r="E15" s="906" t="s">
        <v>402</v>
      </c>
      <c r="F15" s="907"/>
      <c r="G15" s="908"/>
    </row>
    <row r="16" spans="2:13" ht="53.25" customHeight="1" x14ac:dyDescent="0.2">
      <c r="B16" s="900"/>
      <c r="C16" s="903"/>
      <c r="D16" s="905"/>
      <c r="E16" s="761" t="s">
        <v>403</v>
      </c>
      <c r="F16" s="761" t="s">
        <v>404</v>
      </c>
      <c r="G16" s="761" t="s">
        <v>405</v>
      </c>
    </row>
    <row r="17" spans="2:7" ht="13.5" customHeight="1" thickBot="1" x14ac:dyDescent="0.3">
      <c r="B17" s="760">
        <v>1</v>
      </c>
      <c r="C17" s="762" t="s">
        <v>315</v>
      </c>
      <c r="D17" s="763">
        <v>10</v>
      </c>
      <c r="E17" s="764"/>
      <c r="F17" s="764"/>
      <c r="G17" s="765">
        <v>10</v>
      </c>
    </row>
    <row r="18" spans="2:7" customFormat="1" ht="16.5" thickBot="1" x14ac:dyDescent="0.3">
      <c r="B18" s="766">
        <v>2</v>
      </c>
      <c r="C18" s="767" t="s">
        <v>40</v>
      </c>
      <c r="D18" s="768">
        <f>SUM(D17:D17)</f>
        <v>10</v>
      </c>
      <c r="E18" s="769"/>
      <c r="F18" s="769"/>
      <c r="G18" s="768">
        <f>SUM(G17:G17)</f>
        <v>10</v>
      </c>
    </row>
    <row r="19" spans="2:7" customFormat="1" x14ac:dyDescent="0.2"/>
    <row r="20" spans="2:7" customFormat="1" x14ac:dyDescent="0.2"/>
    <row r="21" spans="2:7" customFormat="1" x14ac:dyDescent="0.2"/>
    <row r="22" spans="2:7" customFormat="1" x14ac:dyDescent="0.2"/>
    <row r="23" spans="2:7" customFormat="1" x14ac:dyDescent="0.2"/>
    <row r="24" spans="2:7" customFormat="1" x14ac:dyDescent="0.2"/>
    <row r="25" spans="2:7" customFormat="1" x14ac:dyDescent="0.2"/>
    <row r="26" spans="2:7" customFormat="1" x14ac:dyDescent="0.2"/>
    <row r="27" spans="2:7" customFormat="1" x14ac:dyDescent="0.2"/>
    <row r="28" spans="2:7" customFormat="1" x14ac:dyDescent="0.2"/>
    <row r="29" spans="2:7" customFormat="1" x14ac:dyDescent="0.2"/>
    <row r="30" spans="2:7" customFormat="1" x14ac:dyDescent="0.2"/>
    <row r="31" spans="2:7" customFormat="1" x14ac:dyDescent="0.2"/>
    <row r="32" spans="2: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</sheetData>
  <mergeCells count="6">
    <mergeCell ref="B12:I12"/>
    <mergeCell ref="B14:B16"/>
    <mergeCell ref="C14:C16"/>
    <mergeCell ref="D15:D16"/>
    <mergeCell ref="E15:G15"/>
    <mergeCell ref="B11:I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8"/>
  <sheetViews>
    <sheetView topLeftCell="C4" zoomScaleNormal="100" workbookViewId="0">
      <pane xSplit="2" ySplit="10" topLeftCell="G65" activePane="bottomRight" state="frozen"/>
      <selection activeCell="C4" sqref="C4"/>
      <selection pane="topRight" activeCell="E4" sqref="E4"/>
      <selection pane="bottomLeft" activeCell="C11" sqref="C11"/>
      <selection pane="bottomRight" activeCell="R27" sqref="R27"/>
    </sheetView>
  </sheetViews>
  <sheetFormatPr defaultRowHeight="12.75" x14ac:dyDescent="0.2"/>
  <cols>
    <col min="1" max="2" width="9.140625" hidden="1" customWidth="1"/>
    <col min="3" max="3" width="4.28515625" customWidth="1"/>
    <col min="4" max="4" width="49.85546875" customWidth="1"/>
    <col min="5" max="5" width="12.85546875" customWidth="1"/>
    <col min="6" max="6" width="11.42578125" customWidth="1"/>
    <col min="7" max="7" width="10" customWidth="1"/>
    <col min="8" max="8" width="10.28515625" customWidth="1"/>
    <col min="9" max="9" width="9.85546875" customWidth="1"/>
    <col min="10" max="10" width="10.28515625" customWidth="1"/>
    <col min="11" max="11" width="8.85546875" customWidth="1"/>
    <col min="12" max="12" width="8.28515625" customWidth="1"/>
    <col min="13" max="13" width="10.140625" customWidth="1"/>
    <col min="14" max="14" width="9.28515625" customWidth="1"/>
    <col min="15" max="15" width="9.85546875" customWidth="1"/>
    <col min="16" max="16" width="10" customWidth="1"/>
    <col min="17" max="17" width="9" customWidth="1"/>
    <col min="18" max="18" width="9.5703125" customWidth="1"/>
    <col min="19" max="19" width="9.85546875" customWidth="1"/>
    <col min="20" max="20" width="6.42578125" customWidth="1"/>
    <col min="21" max="21" width="8.7109375" customWidth="1"/>
    <col min="22" max="22" width="8.42578125" customWidth="1"/>
    <col min="23" max="23" width="7.28515625" customWidth="1"/>
    <col min="24" max="24" width="6.140625" customWidth="1"/>
  </cols>
  <sheetData>
    <row r="1" spans="1:24" ht="15.75" hidden="1" x14ac:dyDescent="0.25">
      <c r="H1" s="2"/>
    </row>
    <row r="2" spans="1:24" ht="15.75" hidden="1" x14ac:dyDescent="0.25">
      <c r="H2" s="928"/>
      <c r="I2" s="929"/>
      <c r="J2" s="929"/>
      <c r="K2" s="929"/>
      <c r="L2" s="929"/>
    </row>
    <row r="3" spans="1:24" ht="15.75" hidden="1" x14ac:dyDescent="0.25">
      <c r="H3" s="1"/>
    </row>
    <row r="4" spans="1:24" x14ac:dyDescent="0.2">
      <c r="R4" s="7" t="s">
        <v>26</v>
      </c>
      <c r="S4" s="7"/>
      <c r="T4" s="7"/>
      <c r="U4" s="7"/>
      <c r="V4" s="13"/>
    </row>
    <row r="5" spans="1:24" x14ac:dyDescent="0.2">
      <c r="C5" s="14" t="s">
        <v>41</v>
      </c>
      <c r="D5" s="930" t="s">
        <v>246</v>
      </c>
      <c r="E5" s="931"/>
      <c r="F5" s="931"/>
      <c r="G5" s="931"/>
      <c r="H5" s="931"/>
      <c r="I5" s="931"/>
      <c r="J5" s="931"/>
      <c r="K5" s="931"/>
      <c r="L5" s="931"/>
      <c r="M5" s="931"/>
      <c r="N5" s="931"/>
      <c r="O5" s="931"/>
      <c r="P5" s="931"/>
      <c r="Q5" s="931"/>
      <c r="R5" s="235" t="s">
        <v>332</v>
      </c>
      <c r="S5" s="14"/>
      <c r="T5" s="14"/>
      <c r="U5" s="14"/>
      <c r="V5" s="3"/>
      <c r="W5" s="3"/>
      <c r="X5" s="3"/>
    </row>
    <row r="6" spans="1:24" x14ac:dyDescent="0.2">
      <c r="E6" s="897" t="s">
        <v>42</v>
      </c>
      <c r="F6" s="897"/>
      <c r="G6" s="897"/>
      <c r="H6" s="897"/>
      <c r="I6" s="897"/>
      <c r="J6" s="897"/>
      <c r="K6" s="897"/>
      <c r="R6" s="7" t="s">
        <v>433</v>
      </c>
      <c r="S6" s="7"/>
      <c r="T6" s="7"/>
      <c r="U6" s="7"/>
      <c r="V6" s="13"/>
    </row>
    <row r="7" spans="1:24" x14ac:dyDescent="0.2">
      <c r="E7" s="244"/>
      <c r="F7" s="244"/>
      <c r="G7" s="244"/>
      <c r="H7" s="244"/>
      <c r="I7" s="244"/>
      <c r="J7" s="244"/>
      <c r="K7" s="244"/>
      <c r="R7" s="7" t="s">
        <v>434</v>
      </c>
      <c r="S7" s="7"/>
      <c r="T7" s="7"/>
      <c r="U7" s="7"/>
      <c r="V7" s="13"/>
    </row>
    <row r="8" spans="1:24" x14ac:dyDescent="0.2">
      <c r="E8" s="244"/>
      <c r="F8" s="244"/>
      <c r="G8" s="244"/>
      <c r="H8" s="244"/>
      <c r="I8" s="244"/>
      <c r="J8" s="244"/>
      <c r="K8" s="244"/>
      <c r="R8" s="7" t="s">
        <v>632</v>
      </c>
      <c r="S8" s="7"/>
      <c r="T8" s="7"/>
      <c r="U8" s="7"/>
      <c r="V8" s="13"/>
    </row>
    <row r="9" spans="1:24" x14ac:dyDescent="0.2">
      <c r="E9" s="244"/>
      <c r="F9" s="244"/>
      <c r="G9" s="244"/>
      <c r="H9" s="244"/>
      <c r="I9" s="244"/>
      <c r="J9" s="244"/>
      <c r="K9" s="244"/>
      <c r="R9" s="7"/>
      <c r="S9" s="7"/>
      <c r="T9" s="7"/>
      <c r="U9" s="7"/>
      <c r="V9" s="13"/>
    </row>
    <row r="10" spans="1:24" ht="13.5" thickBot="1" x14ac:dyDescent="0.25">
      <c r="U10" t="s">
        <v>79</v>
      </c>
    </row>
    <row r="11" spans="1:24" x14ac:dyDescent="0.2">
      <c r="A11" s="472"/>
      <c r="B11" s="473"/>
      <c r="C11" s="920" t="s">
        <v>0</v>
      </c>
      <c r="D11" s="923" t="s">
        <v>43</v>
      </c>
      <c r="E11" s="916" t="s">
        <v>44</v>
      </c>
      <c r="F11" s="914" t="s">
        <v>325</v>
      </c>
      <c r="G11" s="915"/>
      <c r="H11" s="915"/>
      <c r="I11" s="916" t="s">
        <v>46</v>
      </c>
      <c r="J11" s="914" t="s">
        <v>325</v>
      </c>
      <c r="K11" s="915"/>
      <c r="L11" s="919"/>
      <c r="M11" s="932" t="s">
        <v>180</v>
      </c>
      <c r="N11" s="914" t="s">
        <v>325</v>
      </c>
      <c r="O11" s="915"/>
      <c r="P11" s="915"/>
      <c r="Q11" s="916" t="s">
        <v>247</v>
      </c>
      <c r="R11" s="914" t="s">
        <v>325</v>
      </c>
      <c r="S11" s="915"/>
      <c r="T11" s="919"/>
      <c r="U11" s="916" t="s">
        <v>48</v>
      </c>
      <c r="V11" s="914" t="s">
        <v>325</v>
      </c>
      <c r="W11" s="915"/>
      <c r="X11" s="919"/>
    </row>
    <row r="12" spans="1:24" x14ac:dyDescent="0.2">
      <c r="A12" s="474"/>
      <c r="B12" s="475"/>
      <c r="C12" s="921"/>
      <c r="D12" s="924"/>
      <c r="E12" s="917"/>
      <c r="F12" s="912" t="s">
        <v>49</v>
      </c>
      <c r="G12" s="913"/>
      <c r="H12" s="926" t="s">
        <v>50</v>
      </c>
      <c r="I12" s="917"/>
      <c r="J12" s="912" t="s">
        <v>49</v>
      </c>
      <c r="K12" s="913"/>
      <c r="L12" s="910" t="s">
        <v>50</v>
      </c>
      <c r="M12" s="933"/>
      <c r="N12" s="912" t="s">
        <v>49</v>
      </c>
      <c r="O12" s="913"/>
      <c r="P12" s="926" t="s">
        <v>50</v>
      </c>
      <c r="Q12" s="917"/>
      <c r="R12" s="912" t="s">
        <v>49</v>
      </c>
      <c r="S12" s="913"/>
      <c r="T12" s="910" t="s">
        <v>50</v>
      </c>
      <c r="U12" s="917"/>
      <c r="V12" s="912" t="s">
        <v>49</v>
      </c>
      <c r="W12" s="913"/>
      <c r="X12" s="910" t="s">
        <v>50</v>
      </c>
    </row>
    <row r="13" spans="1:24" ht="51.75" thickBot="1" x14ac:dyDescent="0.25">
      <c r="A13" s="474"/>
      <c r="B13" s="475"/>
      <c r="C13" s="922"/>
      <c r="D13" s="925"/>
      <c r="E13" s="918"/>
      <c r="F13" s="15" t="s">
        <v>44</v>
      </c>
      <c r="G13" s="15" t="s">
        <v>51</v>
      </c>
      <c r="H13" s="927"/>
      <c r="I13" s="918"/>
      <c r="J13" s="15" t="s">
        <v>44</v>
      </c>
      <c r="K13" s="15" t="s">
        <v>51</v>
      </c>
      <c r="L13" s="911"/>
      <c r="M13" s="934"/>
      <c r="N13" s="15" t="s">
        <v>44</v>
      </c>
      <c r="O13" s="15" t="s">
        <v>51</v>
      </c>
      <c r="P13" s="927"/>
      <c r="Q13" s="918"/>
      <c r="R13" s="15" t="s">
        <v>44</v>
      </c>
      <c r="S13" s="15" t="s">
        <v>51</v>
      </c>
      <c r="T13" s="911"/>
      <c r="U13" s="918"/>
      <c r="V13" s="15" t="s">
        <v>44</v>
      </c>
      <c r="W13" s="15" t="s">
        <v>51</v>
      </c>
      <c r="X13" s="911"/>
    </row>
    <row r="14" spans="1:24" x14ac:dyDescent="0.2">
      <c r="A14" s="474"/>
      <c r="B14" s="475"/>
      <c r="C14" s="476">
        <v>1</v>
      </c>
      <c r="D14" s="460" t="s">
        <v>55</v>
      </c>
      <c r="E14" s="366">
        <f t="shared" ref="E14:H16" si="0">I14+M14+Q14+U14</f>
        <v>0.7</v>
      </c>
      <c r="F14" s="367">
        <f t="shared" si="0"/>
        <v>0</v>
      </c>
      <c r="G14" s="361">
        <f t="shared" si="0"/>
        <v>0</v>
      </c>
      <c r="H14" s="362">
        <f t="shared" si="0"/>
        <v>0.7</v>
      </c>
      <c r="I14" s="277">
        <f>SUM(I15:I15)</f>
        <v>0.7</v>
      </c>
      <c r="J14" s="261">
        <f>SUM(J15:J15)</f>
        <v>0</v>
      </c>
      <c r="K14" s="261"/>
      <c r="L14" s="356">
        <f>SUM(L15:L15)</f>
        <v>0.7</v>
      </c>
      <c r="M14" s="360">
        <f>M15+M16</f>
        <v>0</v>
      </c>
      <c r="N14" s="360">
        <f>N15+N16</f>
        <v>0</v>
      </c>
      <c r="O14" s="360">
        <f>O15+O16</f>
        <v>0</v>
      </c>
      <c r="P14" s="362"/>
      <c r="Q14" s="134"/>
      <c r="R14" s="135"/>
      <c r="S14" s="135"/>
      <c r="T14" s="286"/>
      <c r="U14" s="37"/>
      <c r="V14" s="190"/>
      <c r="W14" s="190"/>
      <c r="X14" s="11"/>
    </row>
    <row r="15" spans="1:24" x14ac:dyDescent="0.2">
      <c r="A15" s="474"/>
      <c r="B15" s="475"/>
      <c r="C15" s="476">
        <v>2</v>
      </c>
      <c r="D15" s="461" t="s">
        <v>27</v>
      </c>
      <c r="E15" s="262">
        <f t="shared" ref="E15:E28" si="1">I15+M15+Q15+U15</f>
        <v>138.39999999999998</v>
      </c>
      <c r="F15" s="357">
        <f t="shared" ref="F15:F32" si="2">J15+N15+R15+V15</f>
        <v>137.69999999999999</v>
      </c>
      <c r="G15" s="265">
        <f t="shared" si="0"/>
        <v>134.77500000000001</v>
      </c>
      <c r="H15" s="266">
        <f t="shared" si="0"/>
        <v>0.7</v>
      </c>
      <c r="I15" s="347">
        <f t="shared" ref="I15:I25" si="3">J15+L15</f>
        <v>0.7</v>
      </c>
      <c r="J15" s="263"/>
      <c r="K15" s="263"/>
      <c r="L15" s="279">
        <v>0.7</v>
      </c>
      <c r="M15" s="793">
        <v>137.69999999999999</v>
      </c>
      <c r="N15" s="780">
        <v>137.69999999999999</v>
      </c>
      <c r="O15" s="781">
        <v>134.77500000000001</v>
      </c>
      <c r="P15" s="264"/>
      <c r="Q15" s="19"/>
      <c r="R15" s="22"/>
      <c r="S15" s="22"/>
      <c r="T15" s="31"/>
      <c r="U15" s="249"/>
      <c r="V15" s="250"/>
      <c r="W15" s="250"/>
      <c r="X15" s="248"/>
    </row>
    <row r="16" spans="1:24" x14ac:dyDescent="0.2">
      <c r="A16" s="474"/>
      <c r="B16" s="475"/>
      <c r="C16" s="476">
        <v>3</v>
      </c>
      <c r="D16" s="833" t="s">
        <v>625</v>
      </c>
      <c r="E16" s="262">
        <f t="shared" si="1"/>
        <v>-137.69999999999999</v>
      </c>
      <c r="F16" s="357">
        <f t="shared" si="2"/>
        <v>-137.69999999999999</v>
      </c>
      <c r="G16" s="265">
        <f t="shared" si="0"/>
        <v>-134.77500000000001</v>
      </c>
      <c r="H16" s="266"/>
      <c r="I16" s="347"/>
      <c r="J16" s="834"/>
      <c r="K16" s="835"/>
      <c r="L16" s="279"/>
      <c r="M16" s="363">
        <v>-137.69999999999999</v>
      </c>
      <c r="N16" s="271">
        <v>-137.69999999999999</v>
      </c>
      <c r="O16" s="271">
        <v>-134.77500000000001</v>
      </c>
      <c r="P16" s="264"/>
      <c r="Q16" s="19"/>
      <c r="R16" s="22"/>
      <c r="S16" s="22"/>
      <c r="T16" s="31"/>
      <c r="U16" s="249"/>
      <c r="V16" s="250"/>
      <c r="W16" s="250"/>
      <c r="X16" s="248"/>
    </row>
    <row r="17" spans="1:24" ht="25.5" x14ac:dyDescent="0.2">
      <c r="A17" s="474"/>
      <c r="B17" s="475"/>
      <c r="C17" s="476">
        <v>4</v>
      </c>
      <c r="D17" s="821" t="s">
        <v>624</v>
      </c>
      <c r="E17" s="262"/>
      <c r="F17" s="357"/>
      <c r="G17" s="265"/>
      <c r="H17" s="266"/>
      <c r="I17" s="262"/>
      <c r="J17" s="831"/>
      <c r="K17" s="829"/>
      <c r="L17" s="264"/>
      <c r="M17" s="363"/>
      <c r="N17" s="271"/>
      <c r="O17" s="271"/>
      <c r="P17" s="264"/>
      <c r="Q17" s="19"/>
      <c r="R17" s="22"/>
      <c r="S17" s="22"/>
      <c r="T17" s="31"/>
      <c r="U17" s="249"/>
      <c r="V17" s="250"/>
      <c r="W17" s="250"/>
      <c r="X17" s="248"/>
    </row>
    <row r="18" spans="1:24" x14ac:dyDescent="0.2">
      <c r="A18" s="474"/>
      <c r="B18" s="475"/>
      <c r="C18" s="476">
        <v>5</v>
      </c>
      <c r="D18" s="825" t="s">
        <v>622</v>
      </c>
      <c r="E18" s="262">
        <v>-4</v>
      </c>
      <c r="F18" s="357">
        <v>-4</v>
      </c>
      <c r="G18" s="265"/>
      <c r="H18" s="266"/>
      <c r="I18" s="262">
        <v>-4</v>
      </c>
      <c r="J18" s="811">
        <v>-4</v>
      </c>
      <c r="K18" s="830"/>
      <c r="L18" s="264"/>
      <c r="M18" s="363"/>
      <c r="N18" s="271"/>
      <c r="O18" s="271"/>
      <c r="P18" s="264"/>
      <c r="Q18" s="19"/>
      <c r="R18" s="22"/>
      <c r="S18" s="22"/>
      <c r="T18" s="31"/>
      <c r="U18" s="249"/>
      <c r="V18" s="250"/>
      <c r="W18" s="250"/>
      <c r="X18" s="248"/>
    </row>
    <row r="19" spans="1:24" ht="25.5" x14ac:dyDescent="0.2">
      <c r="A19" s="474"/>
      <c r="B19" s="475"/>
      <c r="C19" s="476">
        <v>6</v>
      </c>
      <c r="D19" s="826" t="s">
        <v>623</v>
      </c>
      <c r="E19" s="262">
        <v>4</v>
      </c>
      <c r="F19" s="357">
        <v>4</v>
      </c>
      <c r="G19" s="265"/>
      <c r="H19" s="266"/>
      <c r="I19" s="827">
        <v>4</v>
      </c>
      <c r="J19" s="832">
        <v>4</v>
      </c>
      <c r="K19" s="810"/>
      <c r="L19" s="828"/>
      <c r="M19" s="363"/>
      <c r="N19" s="271"/>
      <c r="O19" s="271"/>
      <c r="P19" s="264"/>
      <c r="Q19" s="19"/>
      <c r="R19" s="22"/>
      <c r="S19" s="22"/>
      <c r="T19" s="31"/>
      <c r="U19" s="249"/>
      <c r="V19" s="250"/>
      <c r="W19" s="250"/>
      <c r="X19" s="248"/>
    </row>
    <row r="20" spans="1:24" ht="12.75" customHeight="1" x14ac:dyDescent="0.2">
      <c r="A20" s="474"/>
      <c r="B20" s="475"/>
      <c r="C20" s="477">
        <v>7</v>
      </c>
      <c r="D20" s="462" t="s">
        <v>56</v>
      </c>
      <c r="E20" s="358">
        <f t="shared" si="1"/>
        <v>130.12907000000001</v>
      </c>
      <c r="F20" s="280">
        <f t="shared" si="2"/>
        <v>130.12907000000001</v>
      </c>
      <c r="G20" s="280"/>
      <c r="H20" s="444">
        <f>L20+P20+T20+X20</f>
        <v>0</v>
      </c>
      <c r="I20" s="277">
        <f t="shared" si="3"/>
        <v>50.91</v>
      </c>
      <c r="J20" s="268">
        <f>SUM(J21:J25)</f>
        <v>50.91</v>
      </c>
      <c r="K20" s="268"/>
      <c r="L20" s="355">
        <f>SUM(L21:L25)</f>
        <v>0</v>
      </c>
      <c r="M20" s="358">
        <f>N20+P20</f>
        <v>79.219070000000002</v>
      </c>
      <c r="N20" s="268">
        <f>SUM(N21:N28)</f>
        <v>79.219070000000002</v>
      </c>
      <c r="O20" s="268"/>
      <c r="P20" s="270"/>
      <c r="Q20" s="19"/>
      <c r="R20" s="22"/>
      <c r="S20" s="22"/>
      <c r="T20" s="31"/>
      <c r="U20" s="28"/>
      <c r="V20" s="26"/>
      <c r="W20" s="26"/>
      <c r="X20" s="29"/>
    </row>
    <row r="21" spans="1:24" x14ac:dyDescent="0.2">
      <c r="A21" s="474"/>
      <c r="B21" s="475"/>
      <c r="C21" s="21">
        <v>8</v>
      </c>
      <c r="D21" s="463" t="s">
        <v>57</v>
      </c>
      <c r="E21" s="348">
        <f t="shared" si="1"/>
        <v>50</v>
      </c>
      <c r="F21" s="339">
        <f t="shared" si="2"/>
        <v>50</v>
      </c>
      <c r="G21" s="267"/>
      <c r="H21" s="264"/>
      <c r="I21" s="347">
        <f t="shared" si="3"/>
        <v>50</v>
      </c>
      <c r="J21" s="267">
        <v>50</v>
      </c>
      <c r="K21" s="267"/>
      <c r="L21" s="279"/>
      <c r="M21" s="348"/>
      <c r="N21" s="267"/>
      <c r="O21" s="267"/>
      <c r="P21" s="264"/>
      <c r="Q21" s="19"/>
      <c r="R21" s="22"/>
      <c r="S21" s="22"/>
      <c r="T21" s="31"/>
      <c r="U21" s="249"/>
      <c r="V21" s="250"/>
      <c r="W21" s="250"/>
      <c r="X21" s="248"/>
    </row>
    <row r="22" spans="1:24" ht="25.5" x14ac:dyDescent="0.2">
      <c r="A22" s="474"/>
      <c r="B22" s="475"/>
      <c r="C22" s="21">
        <v>9</v>
      </c>
      <c r="D22" s="463" t="s">
        <v>620</v>
      </c>
      <c r="E22" s="348">
        <f t="shared" si="1"/>
        <v>0.91</v>
      </c>
      <c r="F22" s="339">
        <f t="shared" si="2"/>
        <v>0.91</v>
      </c>
      <c r="G22" s="267"/>
      <c r="H22" s="264"/>
      <c r="I22" s="347">
        <v>0.91</v>
      </c>
      <c r="J22" s="267">
        <v>0.91</v>
      </c>
      <c r="K22" s="267"/>
      <c r="L22" s="279"/>
      <c r="M22" s="348"/>
      <c r="N22" s="267"/>
      <c r="O22" s="267"/>
      <c r="P22" s="264"/>
      <c r="Q22" s="19"/>
      <c r="R22" s="22"/>
      <c r="S22" s="22"/>
      <c r="T22" s="31"/>
      <c r="U22" s="249"/>
      <c r="V22" s="250"/>
      <c r="W22" s="250"/>
      <c r="X22" s="248"/>
    </row>
    <row r="23" spans="1:24" s="6" customFormat="1" ht="25.5" x14ac:dyDescent="0.2">
      <c r="A23" s="730"/>
      <c r="B23" s="731"/>
      <c r="C23" s="732">
        <v>10</v>
      </c>
      <c r="D23" s="663" t="s">
        <v>468</v>
      </c>
      <c r="E23" s="262">
        <f t="shared" si="1"/>
        <v>-1.4</v>
      </c>
      <c r="F23" s="357">
        <f t="shared" si="2"/>
        <v>-1.4</v>
      </c>
      <c r="G23" s="265"/>
      <c r="H23" s="266"/>
      <c r="I23" s="347">
        <f t="shared" si="3"/>
        <v>0</v>
      </c>
      <c r="J23" s="265"/>
      <c r="K23" s="265"/>
      <c r="L23" s="278"/>
      <c r="M23" s="262">
        <v>-1.4</v>
      </c>
      <c r="N23" s="265">
        <v>-1.4</v>
      </c>
      <c r="O23" s="265"/>
      <c r="P23" s="266"/>
      <c r="Q23" s="178"/>
      <c r="R23" s="177"/>
      <c r="S23" s="177"/>
      <c r="T23" s="179"/>
      <c r="U23" s="247"/>
      <c r="V23" s="246"/>
      <c r="W23" s="246"/>
      <c r="X23" s="251"/>
    </row>
    <row r="24" spans="1:24" s="6" customFormat="1" ht="25.5" x14ac:dyDescent="0.2">
      <c r="A24" s="730"/>
      <c r="B24" s="731"/>
      <c r="C24" s="732">
        <v>11</v>
      </c>
      <c r="D24" s="663" t="s">
        <v>471</v>
      </c>
      <c r="E24" s="664">
        <f t="shared" si="1"/>
        <v>0.32689000000000001</v>
      </c>
      <c r="F24" s="693">
        <f t="shared" si="2"/>
        <v>0.32689000000000001</v>
      </c>
      <c r="G24" s="665"/>
      <c r="H24" s="666"/>
      <c r="I24" s="673"/>
      <c r="J24" s="665"/>
      <c r="K24" s="665"/>
      <c r="L24" s="694"/>
      <c r="M24" s="664">
        <v>0.32689000000000001</v>
      </c>
      <c r="N24" s="665">
        <v>0.32689000000000001</v>
      </c>
      <c r="O24" s="265"/>
      <c r="P24" s="266"/>
      <c r="Q24" s="178"/>
      <c r="R24" s="177"/>
      <c r="S24" s="177"/>
      <c r="T24" s="179"/>
      <c r="U24" s="247"/>
      <c r="V24" s="246"/>
      <c r="W24" s="246"/>
      <c r="X24" s="251"/>
    </row>
    <row r="25" spans="1:24" s="6" customFormat="1" ht="25.5" x14ac:dyDescent="0.2">
      <c r="A25" s="730"/>
      <c r="B25" s="731"/>
      <c r="C25" s="732">
        <v>12</v>
      </c>
      <c r="D25" s="663" t="s">
        <v>470</v>
      </c>
      <c r="E25" s="664">
        <f t="shared" si="1"/>
        <v>47.218179999999997</v>
      </c>
      <c r="F25" s="693">
        <f t="shared" si="2"/>
        <v>47.218179999999997</v>
      </c>
      <c r="G25" s="265"/>
      <c r="H25" s="266"/>
      <c r="I25" s="347">
        <f t="shared" si="3"/>
        <v>0</v>
      </c>
      <c r="J25" s="265"/>
      <c r="K25" s="265"/>
      <c r="L25" s="278"/>
      <c r="M25" s="664">
        <v>47.218179999999997</v>
      </c>
      <c r="N25" s="665">
        <v>47.218179999999997</v>
      </c>
      <c r="O25" s="265"/>
      <c r="P25" s="266"/>
      <c r="Q25" s="178"/>
      <c r="R25" s="177"/>
      <c r="S25" s="177"/>
      <c r="T25" s="179"/>
      <c r="U25" s="247"/>
      <c r="V25" s="246"/>
      <c r="W25" s="246"/>
      <c r="X25" s="251"/>
    </row>
    <row r="26" spans="1:24" s="6" customFormat="1" ht="25.5" x14ac:dyDescent="0.2">
      <c r="A26" s="730"/>
      <c r="B26" s="731"/>
      <c r="C26" s="732">
        <v>13</v>
      </c>
      <c r="D26" s="663" t="s">
        <v>472</v>
      </c>
      <c r="E26" s="664">
        <f t="shared" si="1"/>
        <v>13.74546</v>
      </c>
      <c r="F26" s="693">
        <f t="shared" si="2"/>
        <v>13.74546</v>
      </c>
      <c r="G26" s="265"/>
      <c r="H26" s="266"/>
      <c r="I26" s="347"/>
      <c r="J26" s="265"/>
      <c r="K26" s="265"/>
      <c r="L26" s="278"/>
      <c r="M26" s="695">
        <v>13.74546</v>
      </c>
      <c r="N26" s="748">
        <v>13.74546</v>
      </c>
      <c r="O26" s="265"/>
      <c r="P26" s="266"/>
      <c r="Q26" s="178"/>
      <c r="R26" s="177"/>
      <c r="S26" s="177"/>
      <c r="T26" s="179"/>
      <c r="U26" s="247"/>
      <c r="V26" s="246"/>
      <c r="W26" s="246"/>
      <c r="X26" s="251"/>
    </row>
    <row r="27" spans="1:24" s="6" customFormat="1" ht="25.5" x14ac:dyDescent="0.2">
      <c r="A27" s="730"/>
      <c r="B27" s="731"/>
      <c r="C27" s="732">
        <v>14</v>
      </c>
      <c r="D27" s="663" t="s">
        <v>473</v>
      </c>
      <c r="E27" s="664">
        <f t="shared" si="1"/>
        <v>11.30354</v>
      </c>
      <c r="F27" s="693">
        <f t="shared" si="2"/>
        <v>11.30354</v>
      </c>
      <c r="G27" s="265"/>
      <c r="H27" s="266"/>
      <c r="I27" s="347"/>
      <c r="J27" s="265"/>
      <c r="K27" s="265"/>
      <c r="L27" s="278"/>
      <c r="M27" s="664">
        <v>11.30354</v>
      </c>
      <c r="N27" s="673">
        <v>11.30354</v>
      </c>
      <c r="O27" s="265"/>
      <c r="P27" s="266"/>
      <c r="Q27" s="178"/>
      <c r="R27" s="177"/>
      <c r="S27" s="177"/>
      <c r="T27" s="179"/>
      <c r="U27" s="247"/>
      <c r="V27" s="246"/>
      <c r="W27" s="246"/>
      <c r="X27" s="251"/>
    </row>
    <row r="28" spans="1:24" s="6" customFormat="1" ht="25.5" x14ac:dyDescent="0.2">
      <c r="A28" s="730"/>
      <c r="B28" s="731"/>
      <c r="C28" s="732">
        <v>15</v>
      </c>
      <c r="D28" s="663" t="s">
        <v>469</v>
      </c>
      <c r="E28" s="262">
        <f t="shared" si="1"/>
        <v>8.0250000000000004</v>
      </c>
      <c r="F28" s="357">
        <f t="shared" si="2"/>
        <v>8.0250000000000004</v>
      </c>
      <c r="G28" s="265"/>
      <c r="H28" s="266"/>
      <c r="I28" s="347"/>
      <c r="J28" s="265"/>
      <c r="K28" s="265"/>
      <c r="L28" s="278"/>
      <c r="M28" s="262">
        <v>8.0250000000000004</v>
      </c>
      <c r="N28" s="265">
        <v>8.0250000000000004</v>
      </c>
      <c r="O28" s="265"/>
      <c r="P28" s="266"/>
      <c r="Q28" s="178"/>
      <c r="R28" s="177"/>
      <c r="S28" s="177"/>
      <c r="T28" s="179"/>
      <c r="U28" s="247"/>
      <c r="V28" s="246"/>
      <c r="W28" s="246"/>
      <c r="X28" s="251"/>
    </row>
    <row r="29" spans="1:24" s="6" customFormat="1" ht="18" customHeight="1" x14ac:dyDescent="0.2">
      <c r="A29" s="730"/>
      <c r="B29" s="731"/>
      <c r="C29" s="732">
        <v>16</v>
      </c>
      <c r="D29" s="468" t="s">
        <v>185</v>
      </c>
      <c r="E29" s="749">
        <f t="shared" ref="E29:F35" si="4">I29+M29+Q29+U29</f>
        <v>648.80012000000011</v>
      </c>
      <c r="F29" s="693">
        <f t="shared" si="2"/>
        <v>128.21559999999999</v>
      </c>
      <c r="G29" s="273"/>
      <c r="H29" s="426">
        <f>L29+P29+T29+X29</f>
        <v>520.58452</v>
      </c>
      <c r="I29" s="577">
        <f>J29+L29</f>
        <v>23.145600000000002</v>
      </c>
      <c r="J29" s="750">
        <f>SUM(J30:J32)</f>
        <v>21.015600000000003</v>
      </c>
      <c r="K29" s="273"/>
      <c r="L29" s="273">
        <f>SUM(L30:L32)</f>
        <v>2.13</v>
      </c>
      <c r="M29" s="749">
        <f>SUM(M30:M32)</f>
        <v>625.65452000000005</v>
      </c>
      <c r="N29" s="751">
        <f>SUM(N30:N32)</f>
        <v>107.2</v>
      </c>
      <c r="O29" s="273"/>
      <c r="P29" s="751">
        <f>SUM(P30:P32)</f>
        <v>518.45452</v>
      </c>
      <c r="Q29" s="178"/>
      <c r="R29" s="177"/>
      <c r="S29" s="177"/>
      <c r="T29" s="179"/>
      <c r="U29" s="180"/>
      <c r="V29" s="12"/>
      <c r="W29" s="12"/>
      <c r="X29" s="8"/>
    </row>
    <row r="30" spans="1:24" s="6" customFormat="1" ht="27.75" customHeight="1" x14ac:dyDescent="0.2">
      <c r="A30" s="730"/>
      <c r="B30" s="731"/>
      <c r="C30" s="732">
        <v>17</v>
      </c>
      <c r="D30" s="663" t="s">
        <v>457</v>
      </c>
      <c r="E30" s="664">
        <f t="shared" si="4"/>
        <v>315.65451999999999</v>
      </c>
      <c r="F30" s="357">
        <f t="shared" si="2"/>
        <v>0</v>
      </c>
      <c r="G30" s="665"/>
      <c r="H30" s="666">
        <f>L30+P30+T30+X30</f>
        <v>315.65451999999999</v>
      </c>
      <c r="I30" s="752"/>
      <c r="J30" s="667"/>
      <c r="K30" s="265"/>
      <c r="L30" s="278"/>
      <c r="M30" s="664">
        <v>315.65451999999999</v>
      </c>
      <c r="N30" s="665"/>
      <c r="O30" s="665"/>
      <c r="P30" s="666">
        <v>315.65451999999999</v>
      </c>
      <c r="Q30" s="178"/>
      <c r="R30" s="177"/>
      <c r="S30" s="177"/>
      <c r="T30" s="179"/>
      <c r="U30" s="247"/>
      <c r="V30" s="246"/>
      <c r="W30" s="246"/>
      <c r="X30" s="251"/>
    </row>
    <row r="31" spans="1:24" s="6" customFormat="1" ht="27.75" customHeight="1" x14ac:dyDescent="0.2">
      <c r="A31" s="730"/>
      <c r="B31" s="731"/>
      <c r="C31" s="732">
        <v>18</v>
      </c>
      <c r="D31" s="663" t="s">
        <v>474</v>
      </c>
      <c r="E31" s="671">
        <f t="shared" si="4"/>
        <v>23.145600000000002</v>
      </c>
      <c r="F31" s="672">
        <f t="shared" si="2"/>
        <v>23.145600000000002</v>
      </c>
      <c r="G31" s="665"/>
      <c r="H31" s="666">
        <f>L31+P31+T31+X31</f>
        <v>0</v>
      </c>
      <c r="I31" s="673">
        <f>J31+L31</f>
        <v>23.145600000000002</v>
      </c>
      <c r="J31" s="667">
        <v>23.145600000000002</v>
      </c>
      <c r="K31" s="265"/>
      <c r="L31" s="278"/>
      <c r="M31" s="664"/>
      <c r="N31" s="665"/>
      <c r="O31" s="665"/>
      <c r="P31" s="666"/>
      <c r="Q31" s="178"/>
      <c r="R31" s="177"/>
      <c r="S31" s="177"/>
      <c r="T31" s="179"/>
      <c r="U31" s="247"/>
      <c r="V31" s="246"/>
      <c r="W31" s="246"/>
      <c r="X31" s="251"/>
    </row>
    <row r="32" spans="1:24" s="6" customFormat="1" x14ac:dyDescent="0.2">
      <c r="A32" s="730"/>
      <c r="B32" s="731"/>
      <c r="C32" s="732">
        <v>19</v>
      </c>
      <c r="D32" s="663" t="s">
        <v>182</v>
      </c>
      <c r="E32" s="675">
        <f t="shared" si="4"/>
        <v>310</v>
      </c>
      <c r="F32" s="357">
        <f t="shared" si="2"/>
        <v>105.07000000000001</v>
      </c>
      <c r="G32" s="265"/>
      <c r="H32" s="666">
        <f>L32+P32+T32+X32</f>
        <v>204.93</v>
      </c>
      <c r="I32" s="347"/>
      <c r="J32" s="265">
        <v>-2.13</v>
      </c>
      <c r="K32" s="265"/>
      <c r="L32" s="278">
        <v>2.13</v>
      </c>
      <c r="M32" s="262">
        <v>310</v>
      </c>
      <c r="N32" s="265">
        <v>107.2</v>
      </c>
      <c r="O32" s="265"/>
      <c r="P32" s="266">
        <v>202.8</v>
      </c>
      <c r="Q32" s="178"/>
      <c r="R32" s="177"/>
      <c r="S32" s="177"/>
      <c r="T32" s="179"/>
      <c r="U32" s="247"/>
      <c r="V32" s="246"/>
      <c r="W32" s="246"/>
      <c r="X32" s="251"/>
    </row>
    <row r="33" spans="1:25" s="6" customFormat="1" x14ac:dyDescent="0.2">
      <c r="A33" s="730"/>
      <c r="B33" s="731"/>
      <c r="C33" s="732">
        <v>20</v>
      </c>
      <c r="D33" s="753" t="s">
        <v>616</v>
      </c>
      <c r="E33" s="705">
        <f t="shared" si="4"/>
        <v>20</v>
      </c>
      <c r="F33" s="679">
        <v>20</v>
      </c>
      <c r="G33" s="679"/>
      <c r="H33" s="666"/>
      <c r="I33" s="572">
        <f t="shared" ref="I33:I44" si="5">J33+L33</f>
        <v>20</v>
      </c>
      <c r="J33" s="679">
        <f>SUM(J34:J34)</f>
        <v>20</v>
      </c>
      <c r="K33" s="265"/>
      <c r="L33" s="278"/>
      <c r="M33" s="262"/>
      <c r="N33" s="265"/>
      <c r="O33" s="265"/>
      <c r="P33" s="266"/>
      <c r="Q33" s="178"/>
      <c r="R33" s="177"/>
      <c r="S33" s="177"/>
      <c r="T33" s="179"/>
      <c r="U33" s="247"/>
      <c r="V33" s="246"/>
      <c r="W33" s="246"/>
      <c r="X33" s="251"/>
    </row>
    <row r="34" spans="1:25" ht="28.5" customHeight="1" x14ac:dyDescent="0.2">
      <c r="A34" s="474"/>
      <c r="B34" s="475"/>
      <c r="C34" s="477">
        <v>21</v>
      </c>
      <c r="D34" s="463" t="s">
        <v>615</v>
      </c>
      <c r="E34" s="574">
        <f t="shared" si="4"/>
        <v>20</v>
      </c>
      <c r="F34" s="573">
        <f t="shared" si="4"/>
        <v>20</v>
      </c>
      <c r="G34" s="573"/>
      <c r="H34" s="666"/>
      <c r="I34" s="809">
        <f t="shared" si="5"/>
        <v>20</v>
      </c>
      <c r="J34" s="573">
        <v>20</v>
      </c>
      <c r="K34" s="267"/>
      <c r="L34" s="279"/>
      <c r="M34" s="348"/>
      <c r="N34" s="267"/>
      <c r="O34" s="267"/>
      <c r="P34" s="264"/>
      <c r="Q34" s="19"/>
      <c r="R34" s="22"/>
      <c r="S34" s="22"/>
      <c r="T34" s="31"/>
      <c r="U34" s="249"/>
      <c r="V34" s="250"/>
      <c r="W34" s="250"/>
      <c r="X34" s="248"/>
    </row>
    <row r="35" spans="1:25" x14ac:dyDescent="0.2">
      <c r="A35" s="474"/>
      <c r="B35" s="475"/>
      <c r="C35" s="477">
        <v>22</v>
      </c>
      <c r="D35" s="465" t="s">
        <v>249</v>
      </c>
      <c r="E35" s="358">
        <f t="shared" si="4"/>
        <v>-4.6790000000000003</v>
      </c>
      <c r="F35" s="268">
        <f t="shared" si="4"/>
        <v>-4.6790000000000003</v>
      </c>
      <c r="G35" s="268">
        <f t="shared" ref="E35:G42" si="6">K35+O35+S35+W35</f>
        <v>-4.6079999999999997</v>
      </c>
      <c r="H35" s="666"/>
      <c r="I35" s="277">
        <f t="shared" si="5"/>
        <v>0</v>
      </c>
      <c r="J35" s="273">
        <f>SUM(J36:J36)</f>
        <v>0</v>
      </c>
      <c r="K35" s="273"/>
      <c r="L35" s="281"/>
      <c r="M35" s="272">
        <f>M37</f>
        <v>-3.7759999999999998</v>
      </c>
      <c r="N35" s="272">
        <f>N37</f>
        <v>-3.7759999999999998</v>
      </c>
      <c r="O35" s="273">
        <v>-3.718</v>
      </c>
      <c r="P35" s="426"/>
      <c r="Q35" s="272">
        <v>-0.90300000000000002</v>
      </c>
      <c r="R35" s="272">
        <v>-0.90300000000000002</v>
      </c>
      <c r="S35" s="273">
        <v>-0.89</v>
      </c>
      <c r="T35" s="179"/>
      <c r="U35" s="180"/>
      <c r="V35" s="12"/>
      <c r="W35" s="12"/>
      <c r="X35" s="8"/>
      <c r="Y35" s="6"/>
    </row>
    <row r="36" spans="1:25" ht="22.5" customHeight="1" x14ac:dyDescent="0.2">
      <c r="A36" s="474"/>
      <c r="B36" s="475"/>
      <c r="C36" s="477">
        <v>23</v>
      </c>
      <c r="D36" s="466" t="s">
        <v>422</v>
      </c>
      <c r="E36" s="348">
        <f t="shared" si="6"/>
        <v>-0.90300000000000002</v>
      </c>
      <c r="F36" s="267">
        <f t="shared" si="6"/>
        <v>-0.90300000000000002</v>
      </c>
      <c r="G36" s="520">
        <f t="shared" si="6"/>
        <v>-0.89</v>
      </c>
      <c r="H36" s="666"/>
      <c r="I36" s="347">
        <f t="shared" si="5"/>
        <v>0</v>
      </c>
      <c r="J36" s="265"/>
      <c r="K36" s="265"/>
      <c r="L36" s="278"/>
      <c r="M36" s="262"/>
      <c r="N36" s="265"/>
      <c r="O36" s="265"/>
      <c r="P36" s="266"/>
      <c r="Q36" s="178">
        <f>R36+T36</f>
        <v>-0.90300000000000002</v>
      </c>
      <c r="R36" s="177">
        <v>-0.90300000000000002</v>
      </c>
      <c r="S36" s="177">
        <v>-0.89</v>
      </c>
      <c r="T36" s="179"/>
      <c r="U36" s="247"/>
      <c r="V36" s="246"/>
      <c r="W36" s="246"/>
      <c r="X36" s="251"/>
      <c r="Y36" s="6"/>
    </row>
    <row r="37" spans="1:25" ht="24.75" customHeight="1" x14ac:dyDescent="0.2">
      <c r="A37" s="474"/>
      <c r="B37" s="475"/>
      <c r="C37" s="477">
        <v>24</v>
      </c>
      <c r="D37" s="467" t="s">
        <v>423</v>
      </c>
      <c r="E37" s="348">
        <f t="shared" si="6"/>
        <v>-3.7759999999999998</v>
      </c>
      <c r="F37" s="267">
        <f t="shared" si="6"/>
        <v>-3.7759999999999998</v>
      </c>
      <c r="G37" s="520">
        <f t="shared" si="6"/>
        <v>-3.718</v>
      </c>
      <c r="H37" s="666"/>
      <c r="I37" s="347"/>
      <c r="J37" s="265"/>
      <c r="K37" s="265"/>
      <c r="L37" s="278"/>
      <c r="M37" s="519">
        <f>N37+P37</f>
        <v>-3.7759999999999998</v>
      </c>
      <c r="N37" s="265">
        <v>-3.7759999999999998</v>
      </c>
      <c r="O37" s="265">
        <v>-3.718</v>
      </c>
      <c r="P37" s="266"/>
      <c r="Q37" s="178"/>
      <c r="R37" s="177"/>
      <c r="S37" s="177"/>
      <c r="T37" s="179"/>
      <c r="U37" s="247"/>
      <c r="V37" s="246"/>
      <c r="W37" s="246"/>
      <c r="X37" s="251"/>
      <c r="Y37" s="6"/>
    </row>
    <row r="38" spans="1:25" ht="15" customHeight="1" x14ac:dyDescent="0.2">
      <c r="A38" s="474"/>
      <c r="B38" s="475"/>
      <c r="C38" s="477">
        <v>25</v>
      </c>
      <c r="D38" s="770" t="s">
        <v>617</v>
      </c>
      <c r="E38" s="348"/>
      <c r="F38" s="267"/>
      <c r="G38" s="520"/>
      <c r="H38" s="666"/>
      <c r="I38" s="347"/>
      <c r="J38" s="347"/>
      <c r="K38" s="265"/>
      <c r="L38" s="278"/>
      <c r="M38" s="519"/>
      <c r="N38" s="265"/>
      <c r="O38" s="265"/>
      <c r="P38" s="266"/>
      <c r="Q38" s="178"/>
      <c r="R38" s="177"/>
      <c r="S38" s="177"/>
      <c r="T38" s="179"/>
      <c r="U38" s="247"/>
      <c r="V38" s="246"/>
      <c r="W38" s="246"/>
      <c r="X38" s="251"/>
      <c r="Y38" s="6"/>
    </row>
    <row r="39" spans="1:25" ht="14.25" customHeight="1" x14ac:dyDescent="0.2">
      <c r="A39" s="474"/>
      <c r="B39" s="475"/>
      <c r="C39" s="477">
        <v>26</v>
      </c>
      <c r="D39" s="467" t="s">
        <v>618</v>
      </c>
      <c r="E39" s="348">
        <f t="shared" si="6"/>
        <v>7</v>
      </c>
      <c r="F39" s="267">
        <f t="shared" si="6"/>
        <v>7</v>
      </c>
      <c r="G39" s="520"/>
      <c r="H39" s="666"/>
      <c r="I39" s="347">
        <f>J39</f>
        <v>7</v>
      </c>
      <c r="J39" s="265">
        <v>7</v>
      </c>
      <c r="K39" s="265"/>
      <c r="L39" s="278"/>
      <c r="M39" s="519"/>
      <c r="N39" s="265"/>
      <c r="O39" s="265"/>
      <c r="P39" s="266"/>
      <c r="Q39" s="178"/>
      <c r="R39" s="177"/>
      <c r="S39" s="177"/>
      <c r="T39" s="179"/>
      <c r="U39" s="247"/>
      <c r="V39" s="246"/>
      <c r="W39" s="246"/>
      <c r="X39" s="251"/>
      <c r="Y39" s="6"/>
    </row>
    <row r="40" spans="1:25" ht="15" customHeight="1" x14ac:dyDescent="0.2">
      <c r="A40" s="474"/>
      <c r="B40" s="475"/>
      <c r="C40" s="477">
        <v>27</v>
      </c>
      <c r="D40" s="467" t="s">
        <v>619</v>
      </c>
      <c r="E40" s="348">
        <f t="shared" si="6"/>
        <v>-7</v>
      </c>
      <c r="F40" s="267">
        <f t="shared" si="6"/>
        <v>-7</v>
      </c>
      <c r="G40" s="520"/>
      <c r="H40" s="666"/>
      <c r="I40" s="347">
        <f>J40</f>
        <v>-7</v>
      </c>
      <c r="J40" s="265">
        <v>-7</v>
      </c>
      <c r="K40" s="265"/>
      <c r="L40" s="278"/>
      <c r="M40" s="519"/>
      <c r="N40" s="265"/>
      <c r="O40" s="265"/>
      <c r="P40" s="266"/>
      <c r="Q40" s="178"/>
      <c r="R40" s="177"/>
      <c r="S40" s="177"/>
      <c r="T40" s="179"/>
      <c r="U40" s="247"/>
      <c r="V40" s="246"/>
      <c r="W40" s="246"/>
      <c r="X40" s="251"/>
      <c r="Y40" s="6"/>
    </row>
    <row r="41" spans="1:25" x14ac:dyDescent="0.2">
      <c r="A41" s="474"/>
      <c r="B41" s="475"/>
      <c r="C41" s="478">
        <v>28</v>
      </c>
      <c r="D41" s="755" t="s">
        <v>7</v>
      </c>
      <c r="E41" s="445">
        <f t="shared" si="6"/>
        <v>10</v>
      </c>
      <c r="F41" s="269">
        <f t="shared" si="6"/>
        <v>9</v>
      </c>
      <c r="G41" s="268"/>
      <c r="H41" s="426">
        <v>1</v>
      </c>
      <c r="I41" s="277">
        <f t="shared" si="5"/>
        <v>0</v>
      </c>
      <c r="J41" s="269"/>
      <c r="K41" s="269"/>
      <c r="L41" s="355"/>
      <c r="M41" s="358"/>
      <c r="N41" s="269"/>
      <c r="O41" s="269"/>
      <c r="P41" s="449"/>
      <c r="Q41" s="134"/>
      <c r="R41" s="177"/>
      <c r="S41" s="177"/>
      <c r="T41" s="179"/>
      <c r="U41" s="180">
        <v>10</v>
      </c>
      <c r="V41" s="12">
        <v>9</v>
      </c>
      <c r="W41" s="12"/>
      <c r="X41" s="8">
        <v>1</v>
      </c>
      <c r="Y41" s="6"/>
    </row>
    <row r="42" spans="1:25" s="746" customFormat="1" x14ac:dyDescent="0.2">
      <c r="A42" s="734"/>
      <c r="B42" s="735"/>
      <c r="C42" s="736">
        <v>29</v>
      </c>
      <c r="D42" s="737" t="s">
        <v>421</v>
      </c>
      <c r="E42" s="699">
        <f t="shared" si="6"/>
        <v>-3.5</v>
      </c>
      <c r="F42" s="700">
        <f t="shared" si="6"/>
        <v>-3.5</v>
      </c>
      <c r="G42" s="700">
        <f t="shared" si="6"/>
        <v>-3.5</v>
      </c>
      <c r="H42" s="666"/>
      <c r="I42" s="277">
        <f t="shared" si="5"/>
        <v>0</v>
      </c>
      <c r="J42" s="700"/>
      <c r="K42" s="700"/>
      <c r="L42" s="739"/>
      <c r="M42" s="699">
        <v>-3.5</v>
      </c>
      <c r="N42" s="700">
        <v>-3.5</v>
      </c>
      <c r="O42" s="700">
        <v>-3.5</v>
      </c>
      <c r="P42" s="738"/>
      <c r="Q42" s="740"/>
      <c r="R42" s="741"/>
      <c r="S42" s="741"/>
      <c r="T42" s="742"/>
      <c r="U42" s="743"/>
      <c r="V42" s="744"/>
      <c r="W42" s="744"/>
      <c r="X42" s="745"/>
    </row>
    <row r="43" spans="1:25" s="6" customFormat="1" x14ac:dyDescent="0.2">
      <c r="A43" s="730"/>
      <c r="B43" s="731"/>
      <c r="C43" s="732">
        <v>30</v>
      </c>
      <c r="D43" s="696" t="s">
        <v>28</v>
      </c>
      <c r="E43" s="272">
        <f t="shared" ref="E43:G46" si="7">I43+M43+Q43+U43</f>
        <v>-1.8999999999999986</v>
      </c>
      <c r="F43" s="273">
        <f t="shared" si="7"/>
        <v>-1.8999999999999986</v>
      </c>
      <c r="G43" s="273">
        <f t="shared" si="7"/>
        <v>-23.46</v>
      </c>
      <c r="H43" s="666"/>
      <c r="I43" s="277">
        <f t="shared" si="5"/>
        <v>21.6</v>
      </c>
      <c r="J43" s="273">
        <v>21.6</v>
      </c>
      <c r="K43" s="273"/>
      <c r="L43" s="281"/>
      <c r="M43" s="272">
        <v>-23.5</v>
      </c>
      <c r="N43" s="273">
        <v>-23.5</v>
      </c>
      <c r="O43" s="273">
        <v>-23.46</v>
      </c>
      <c r="P43" s="426"/>
      <c r="Q43" s="178"/>
      <c r="R43" s="177"/>
      <c r="S43" s="177"/>
      <c r="T43" s="179"/>
      <c r="U43" s="180"/>
      <c r="V43" s="12"/>
      <c r="W43" s="12"/>
      <c r="X43" s="8"/>
    </row>
    <row r="44" spans="1:25" s="6" customFormat="1" x14ac:dyDescent="0.2">
      <c r="A44" s="730"/>
      <c r="B44" s="731"/>
      <c r="C44" s="732">
        <v>31</v>
      </c>
      <c r="D44" s="696" t="s">
        <v>17</v>
      </c>
      <c r="E44" s="272">
        <f t="shared" si="7"/>
        <v>7</v>
      </c>
      <c r="F44" s="273"/>
      <c r="G44" s="273"/>
      <c r="H44" s="426">
        <f>L44+P44+T44+X44</f>
        <v>7</v>
      </c>
      <c r="I44" s="277">
        <f t="shared" si="5"/>
        <v>7</v>
      </c>
      <c r="J44" s="273"/>
      <c r="K44" s="273"/>
      <c r="L44" s="281">
        <v>7</v>
      </c>
      <c r="M44" s="272"/>
      <c r="N44" s="273"/>
      <c r="O44" s="273"/>
      <c r="P44" s="426"/>
      <c r="Q44" s="178"/>
      <c r="R44" s="177"/>
      <c r="S44" s="177"/>
      <c r="T44" s="179"/>
      <c r="U44" s="180"/>
      <c r="V44" s="12"/>
      <c r="W44" s="12"/>
      <c r="X44" s="8"/>
    </row>
    <row r="45" spans="1:25" s="6" customFormat="1" ht="12" customHeight="1" x14ac:dyDescent="0.2">
      <c r="A45" s="730"/>
      <c r="B45" s="731"/>
      <c r="C45" s="732">
        <v>32</v>
      </c>
      <c r="D45" s="747" t="s">
        <v>14</v>
      </c>
      <c r="E45" s="272">
        <f t="shared" si="7"/>
        <v>8</v>
      </c>
      <c r="F45" s="273">
        <f t="shared" si="7"/>
        <v>8</v>
      </c>
      <c r="G45" s="273">
        <f t="shared" si="7"/>
        <v>0</v>
      </c>
      <c r="H45" s="426"/>
      <c r="I45" s="277">
        <f t="shared" ref="I45:I50" si="8">J45+L45</f>
        <v>8</v>
      </c>
      <c r="J45" s="273">
        <v>8</v>
      </c>
      <c r="K45" s="273"/>
      <c r="L45" s="281"/>
      <c r="M45" s="272"/>
      <c r="N45" s="273"/>
      <c r="O45" s="273"/>
      <c r="P45" s="426"/>
      <c r="Q45" s="178"/>
      <c r="R45" s="177"/>
      <c r="S45" s="177"/>
      <c r="T45" s="179"/>
      <c r="U45" s="180"/>
      <c r="V45" s="12"/>
      <c r="W45" s="12"/>
      <c r="X45" s="8"/>
    </row>
    <row r="46" spans="1:25" ht="15" hidden="1" customHeight="1" thickBot="1" x14ac:dyDescent="0.25">
      <c r="A46" s="474"/>
      <c r="B46" s="475"/>
      <c r="C46" s="479">
        <v>49</v>
      </c>
      <c r="D46" s="469" t="s">
        <v>330</v>
      </c>
      <c r="E46" s="448" t="e">
        <f t="shared" si="7"/>
        <v>#REF!</v>
      </c>
      <c r="F46" s="443" t="e">
        <f t="shared" si="7"/>
        <v>#REF!</v>
      </c>
      <c r="G46" s="269" t="e">
        <f t="shared" si="7"/>
        <v>#REF!</v>
      </c>
      <c r="H46" s="446" t="e">
        <f>L46+P46+T46+X46</f>
        <v>#REF!</v>
      </c>
      <c r="I46" s="277" t="e">
        <f t="shared" si="8"/>
        <v>#REF!</v>
      </c>
      <c r="J46" s="274"/>
      <c r="K46" s="274"/>
      <c r="L46" s="287" t="e">
        <f>#REF!+L14+L20+#REF!+L29+#REF!+L35+#REF!+#REF!+#REF!+L41+#REF!+L43+SUM(L45:L45)</f>
        <v>#REF!</v>
      </c>
      <c r="M46" s="255"/>
      <c r="N46" s="255"/>
      <c r="O46" s="255"/>
      <c r="P46" s="256" t="e">
        <f>P14+P20+P29+#REF!+#REF!+P43+SUM(P45:P45)+P41</f>
        <v>#REF!</v>
      </c>
      <c r="Q46" s="255" t="e">
        <f>Q14+Q20+Q29+Q35+#REF!+#REF!+Q43+SUM(Q45:Q45)+Q41</f>
        <v>#REF!</v>
      </c>
      <c r="R46" s="255" t="e">
        <f>R14+R20+R29+R35+#REF!+#REF!+R43+SUM(R45:R45)+R41</f>
        <v>#REF!</v>
      </c>
      <c r="S46" s="255" t="e">
        <f>S14+S20+S29+S35+#REF!+#REF!+S43+SUM(S45:S45)+S41</f>
        <v>#REF!</v>
      </c>
      <c r="T46" s="255"/>
      <c r="U46" s="255"/>
      <c r="V46" s="255"/>
      <c r="W46" s="255"/>
      <c r="X46" s="256"/>
      <c r="Y46" s="6"/>
    </row>
    <row r="47" spans="1:25" x14ac:dyDescent="0.2">
      <c r="A47" s="474"/>
      <c r="B47" s="475"/>
      <c r="C47" s="480">
        <v>33</v>
      </c>
      <c r="D47" s="378" t="s">
        <v>323</v>
      </c>
      <c r="E47" s="445">
        <f t="shared" ref="E47:E71" si="9">I47+M47+Q47+U47</f>
        <v>-6.5449999999999999</v>
      </c>
      <c r="F47" s="269">
        <f t="shared" ref="F47:F71" si="10">J47+N47+R47+V47</f>
        <v>-6.5449999999999999</v>
      </c>
      <c r="G47" s="269">
        <f t="shared" ref="G47:G71" si="11">K47+O47+S47+W47</f>
        <v>-6.4</v>
      </c>
      <c r="H47" s="447"/>
      <c r="I47" s="277">
        <f t="shared" si="8"/>
        <v>0.64200000000000002</v>
      </c>
      <c r="J47" s="275">
        <v>0.64200000000000002</v>
      </c>
      <c r="K47" s="275">
        <v>0.63300000000000001</v>
      </c>
      <c r="L47" s="288"/>
      <c r="M47" s="354"/>
      <c r="N47" s="275"/>
      <c r="O47" s="275"/>
      <c r="P47" s="447"/>
      <c r="Q47" s="272">
        <f t="shared" ref="Q47:Q54" si="12">R47+T47</f>
        <v>-7.1870000000000003</v>
      </c>
      <c r="R47" s="258">
        <v>-7.1870000000000003</v>
      </c>
      <c r="S47" s="258">
        <v>-7.0330000000000004</v>
      </c>
      <c r="T47" s="259"/>
      <c r="U47" s="257"/>
      <c r="V47" s="258"/>
      <c r="W47" s="258"/>
      <c r="X47" s="259"/>
      <c r="Y47" s="6"/>
    </row>
    <row r="48" spans="1:25" x14ac:dyDescent="0.2">
      <c r="A48" s="474"/>
      <c r="B48" s="475"/>
      <c r="C48" s="480">
        <v>34</v>
      </c>
      <c r="D48" s="379" t="s">
        <v>413</v>
      </c>
      <c r="E48" s="445">
        <f t="shared" si="9"/>
        <v>-5.798</v>
      </c>
      <c r="F48" s="269">
        <f t="shared" si="10"/>
        <v>-5.798</v>
      </c>
      <c r="G48" s="269">
        <f t="shared" si="11"/>
        <v>-6.5330000000000004</v>
      </c>
      <c r="H48" s="447"/>
      <c r="I48" s="277">
        <f t="shared" si="8"/>
        <v>0</v>
      </c>
      <c r="J48" s="275"/>
      <c r="K48" s="275"/>
      <c r="L48" s="288"/>
      <c r="M48" s="354">
        <f>N48+P48</f>
        <v>1.4790000000000001</v>
      </c>
      <c r="N48" s="275">
        <v>1.4790000000000001</v>
      </c>
      <c r="O48" s="275">
        <v>0.5</v>
      </c>
      <c r="P48" s="447"/>
      <c r="Q48" s="272">
        <f t="shared" si="12"/>
        <v>-7.2770000000000001</v>
      </c>
      <c r="R48" s="258">
        <v>-7.2770000000000001</v>
      </c>
      <c r="S48" s="258">
        <v>-7.0330000000000004</v>
      </c>
      <c r="T48" s="259"/>
      <c r="U48" s="257"/>
      <c r="V48" s="258"/>
      <c r="W48" s="258"/>
      <c r="X48" s="259"/>
      <c r="Y48" s="6"/>
    </row>
    <row r="49" spans="1:25" x14ac:dyDescent="0.2">
      <c r="A49" s="474"/>
      <c r="B49" s="475"/>
      <c r="C49" s="477">
        <v>35</v>
      </c>
      <c r="D49" s="380" t="s">
        <v>324</v>
      </c>
      <c r="E49" s="445">
        <f t="shared" si="9"/>
        <v>-11.606999999999999</v>
      </c>
      <c r="F49" s="269">
        <f t="shared" si="10"/>
        <v>-11.606999999999999</v>
      </c>
      <c r="G49" s="269">
        <f t="shared" si="11"/>
        <v>-11.25</v>
      </c>
      <c r="H49" s="426"/>
      <c r="I49" s="277">
        <f t="shared" si="8"/>
        <v>-1.6</v>
      </c>
      <c r="J49" s="273">
        <v>-1.6</v>
      </c>
      <c r="K49" s="273">
        <v>-1.577</v>
      </c>
      <c r="L49" s="281"/>
      <c r="M49" s="354"/>
      <c r="N49" s="273"/>
      <c r="O49" s="273"/>
      <c r="P49" s="426"/>
      <c r="Q49" s="272">
        <f t="shared" si="12"/>
        <v>-10.007</v>
      </c>
      <c r="R49" s="12">
        <v>-10.007</v>
      </c>
      <c r="S49" s="12">
        <v>-9.673</v>
      </c>
      <c r="T49" s="8"/>
      <c r="U49" s="180"/>
      <c r="V49" s="12"/>
      <c r="W49" s="12"/>
      <c r="X49" s="8"/>
      <c r="Y49" s="6"/>
    </row>
    <row r="50" spans="1:25" x14ac:dyDescent="0.2">
      <c r="A50" s="474"/>
      <c r="B50" s="475"/>
      <c r="C50" s="477">
        <v>36</v>
      </c>
      <c r="D50" s="380" t="s">
        <v>424</v>
      </c>
      <c r="E50" s="445">
        <f t="shared" si="9"/>
        <v>-2.5979999999999999</v>
      </c>
      <c r="F50" s="269">
        <f t="shared" si="10"/>
        <v>-2.5979999999999999</v>
      </c>
      <c r="G50" s="269">
        <f t="shared" si="11"/>
        <v>-2.2370000000000001</v>
      </c>
      <c r="H50" s="426"/>
      <c r="I50" s="277">
        <f t="shared" si="8"/>
        <v>-2.5</v>
      </c>
      <c r="J50" s="273">
        <v>-2.5</v>
      </c>
      <c r="K50" s="273">
        <v>-2.464</v>
      </c>
      <c r="L50" s="281"/>
      <c r="M50" s="354">
        <f>N50+P50</f>
        <v>2.073</v>
      </c>
      <c r="N50" s="273">
        <v>2.073</v>
      </c>
      <c r="O50" s="273">
        <v>2.0390000000000001</v>
      </c>
      <c r="P50" s="426"/>
      <c r="Q50" s="272">
        <f t="shared" si="12"/>
        <v>-2.1709999999999998</v>
      </c>
      <c r="R50" s="12">
        <v>-2.1709999999999998</v>
      </c>
      <c r="S50" s="12">
        <v>-1.8120000000000001</v>
      </c>
      <c r="T50" s="8"/>
      <c r="U50" s="180"/>
      <c r="V50" s="12"/>
      <c r="W50" s="12"/>
      <c r="X50" s="8"/>
      <c r="Y50" s="6"/>
    </row>
    <row r="51" spans="1:25" x14ac:dyDescent="0.2">
      <c r="A51" s="474"/>
      <c r="B51" s="475"/>
      <c r="C51" s="477">
        <v>37</v>
      </c>
      <c r="D51" s="380" t="s">
        <v>425</v>
      </c>
      <c r="E51" s="445">
        <f t="shared" si="9"/>
        <v>0.63400000000000012</v>
      </c>
      <c r="F51" s="269">
        <f t="shared" si="10"/>
        <v>0.63400000000000012</v>
      </c>
      <c r="G51" s="269">
        <f t="shared" si="11"/>
        <v>0.79899999999999993</v>
      </c>
      <c r="H51" s="426"/>
      <c r="I51" s="277">
        <f>+J51</f>
        <v>-1.333</v>
      </c>
      <c r="J51" s="273">
        <v>-1.333</v>
      </c>
      <c r="K51" s="273">
        <v>-1.3140000000000001</v>
      </c>
      <c r="L51" s="281"/>
      <c r="M51" s="354">
        <f>N51+P51</f>
        <v>0.33</v>
      </c>
      <c r="N51" s="273">
        <v>0.33</v>
      </c>
      <c r="O51" s="273">
        <v>0.32500000000000001</v>
      </c>
      <c r="P51" s="426"/>
      <c r="Q51" s="272">
        <f t="shared" si="12"/>
        <v>1.637</v>
      </c>
      <c r="R51" s="12">
        <v>1.637</v>
      </c>
      <c r="S51" s="12">
        <v>1.788</v>
      </c>
      <c r="T51" s="8"/>
      <c r="U51" s="180"/>
      <c r="V51" s="12"/>
      <c r="W51" s="12"/>
      <c r="X51" s="8"/>
      <c r="Y51" s="6"/>
    </row>
    <row r="52" spans="1:25" x14ac:dyDescent="0.2">
      <c r="A52" s="474"/>
      <c r="B52" s="475"/>
      <c r="C52" s="477">
        <v>38</v>
      </c>
      <c r="D52" s="380" t="s">
        <v>426</v>
      </c>
      <c r="E52" s="445">
        <f t="shared" si="9"/>
        <v>-0.93700000000000006</v>
      </c>
      <c r="F52" s="269">
        <f t="shared" si="10"/>
        <v>-0.93700000000000006</v>
      </c>
      <c r="G52" s="269">
        <f t="shared" si="11"/>
        <v>-0.83399999999999996</v>
      </c>
      <c r="H52" s="426"/>
      <c r="I52" s="277">
        <f>J52+L52</f>
        <v>0</v>
      </c>
      <c r="J52" s="273"/>
      <c r="K52" s="273"/>
      <c r="L52" s="281"/>
      <c r="M52" s="354"/>
      <c r="N52" s="273"/>
      <c r="O52" s="273"/>
      <c r="P52" s="426"/>
      <c r="Q52" s="272">
        <f t="shared" si="12"/>
        <v>-0.93700000000000006</v>
      </c>
      <c r="R52" s="12">
        <v>-0.93700000000000006</v>
      </c>
      <c r="S52" s="12">
        <v>-0.83399999999999996</v>
      </c>
      <c r="T52" s="8"/>
      <c r="U52" s="180"/>
      <c r="V52" s="12"/>
      <c r="W52" s="12"/>
      <c r="X52" s="8"/>
      <c r="Y52" s="6"/>
    </row>
    <row r="53" spans="1:25" x14ac:dyDescent="0.2">
      <c r="A53" s="474"/>
      <c r="B53" s="475"/>
      <c r="C53" s="477">
        <v>39</v>
      </c>
      <c r="D53" s="380" t="s">
        <v>20</v>
      </c>
      <c r="E53" s="445">
        <f t="shared" si="9"/>
        <v>6.1109999999999998</v>
      </c>
      <c r="F53" s="269">
        <f t="shared" si="10"/>
        <v>6.1109999999999998</v>
      </c>
      <c r="G53" s="269">
        <f t="shared" si="11"/>
        <v>6.0229999999999997</v>
      </c>
      <c r="H53" s="426"/>
      <c r="I53" s="277"/>
      <c r="J53" s="273"/>
      <c r="K53" s="273"/>
      <c r="L53" s="281"/>
      <c r="M53" s="354">
        <f t="shared" ref="M53:M67" si="13">N53+P53</f>
        <v>5.37</v>
      </c>
      <c r="N53" s="273">
        <v>5.37</v>
      </c>
      <c r="O53" s="273">
        <v>5.2930000000000001</v>
      </c>
      <c r="P53" s="426"/>
      <c r="Q53" s="272">
        <f t="shared" si="12"/>
        <v>0.74099999999999999</v>
      </c>
      <c r="R53" s="12">
        <v>0.74099999999999999</v>
      </c>
      <c r="S53" s="12">
        <v>0.73</v>
      </c>
      <c r="T53" s="8"/>
      <c r="U53" s="180"/>
      <c r="V53" s="12"/>
      <c r="W53" s="12"/>
      <c r="X53" s="8"/>
      <c r="Y53" s="6"/>
    </row>
    <row r="54" spans="1:25" ht="25.5" x14ac:dyDescent="0.2">
      <c r="A54" s="474"/>
      <c r="B54" s="475"/>
      <c r="C54" s="477">
        <v>40</v>
      </c>
      <c r="D54" s="382" t="s">
        <v>427</v>
      </c>
      <c r="E54" s="445">
        <f t="shared" si="9"/>
        <v>-0.154</v>
      </c>
      <c r="F54" s="269">
        <f t="shared" si="10"/>
        <v>-0.154</v>
      </c>
      <c r="G54" s="269">
        <f t="shared" si="11"/>
        <v>-0.17899999999999999</v>
      </c>
      <c r="H54" s="426"/>
      <c r="I54" s="277">
        <f t="shared" ref="I54:I71" si="14">J54+L54</f>
        <v>5.8000000000000003E-2</v>
      </c>
      <c r="J54" s="273">
        <v>5.8000000000000003E-2</v>
      </c>
      <c r="K54" s="273">
        <v>5.7000000000000002E-2</v>
      </c>
      <c r="L54" s="281"/>
      <c r="M54" s="354"/>
      <c r="N54" s="273"/>
      <c r="O54" s="273"/>
      <c r="P54" s="426"/>
      <c r="Q54" s="272">
        <f t="shared" si="12"/>
        <v>-0.21199999999999999</v>
      </c>
      <c r="R54" s="12">
        <v>-0.21199999999999999</v>
      </c>
      <c r="S54" s="12">
        <v>-0.23599999999999999</v>
      </c>
      <c r="T54" s="8"/>
      <c r="U54" s="180"/>
      <c r="V54" s="12"/>
      <c r="W54" s="12"/>
      <c r="X54" s="8"/>
      <c r="Y54" s="6"/>
    </row>
    <row r="55" spans="1:25" x14ac:dyDescent="0.2">
      <c r="A55" s="474"/>
      <c r="B55" s="475"/>
      <c r="C55" s="477">
        <v>41</v>
      </c>
      <c r="D55" s="381" t="s">
        <v>326</v>
      </c>
      <c r="E55" s="445">
        <f t="shared" si="9"/>
        <v>7.3999999999999995</v>
      </c>
      <c r="F55" s="269">
        <f t="shared" si="10"/>
        <v>7.3999999999999995</v>
      </c>
      <c r="G55" s="269">
        <f t="shared" si="11"/>
        <v>7.508</v>
      </c>
      <c r="H55" s="426"/>
      <c r="I55" s="277">
        <f t="shared" si="14"/>
        <v>-8.8999999999999996E-2</v>
      </c>
      <c r="J55" s="273">
        <v>-8.8999999999999996E-2</v>
      </c>
      <c r="K55" s="273">
        <v>-8.7999999999999995E-2</v>
      </c>
      <c r="L55" s="281"/>
      <c r="M55" s="354">
        <f t="shared" si="13"/>
        <v>7.8</v>
      </c>
      <c r="N55" s="273">
        <v>7.8</v>
      </c>
      <c r="O55" s="273">
        <v>7.6890000000000001</v>
      </c>
      <c r="P55" s="426"/>
      <c r="Q55" s="272">
        <f t="shared" ref="Q55:Q69" si="15">R55+T55</f>
        <v>-0.311</v>
      </c>
      <c r="R55" s="260">
        <v>-0.311</v>
      </c>
      <c r="S55" s="12">
        <v>-9.2999999999999999E-2</v>
      </c>
      <c r="T55" s="8"/>
      <c r="U55" s="180"/>
      <c r="V55" s="12"/>
      <c r="W55" s="12"/>
      <c r="X55" s="8"/>
      <c r="Y55" s="6"/>
    </row>
    <row r="56" spans="1:25" ht="25.5" x14ac:dyDescent="0.2">
      <c r="A56" s="474"/>
      <c r="B56" s="475"/>
      <c r="C56" s="477">
        <v>42</v>
      </c>
      <c r="D56" s="381" t="s">
        <v>397</v>
      </c>
      <c r="E56" s="445">
        <f t="shared" si="9"/>
        <v>7.5730000000000004</v>
      </c>
      <c r="F56" s="269">
        <f t="shared" si="10"/>
        <v>7.5730000000000004</v>
      </c>
      <c r="G56" s="269">
        <f t="shared" si="11"/>
        <v>7.6159999999999997</v>
      </c>
      <c r="H56" s="426"/>
      <c r="I56" s="277"/>
      <c r="J56" s="273"/>
      <c r="K56" s="273"/>
      <c r="L56" s="281"/>
      <c r="M56" s="354">
        <f t="shared" si="13"/>
        <v>1.395</v>
      </c>
      <c r="N56" s="273">
        <v>1.395</v>
      </c>
      <c r="O56" s="273">
        <v>1.375</v>
      </c>
      <c r="P56" s="426"/>
      <c r="Q56" s="272">
        <f t="shared" si="15"/>
        <v>6.1779999999999999</v>
      </c>
      <c r="R56" s="12">
        <v>6.1779999999999999</v>
      </c>
      <c r="S56" s="12">
        <v>6.2409999999999997</v>
      </c>
      <c r="T56" s="8"/>
      <c r="U56" s="180"/>
      <c r="V56" s="12"/>
      <c r="W56" s="12"/>
      <c r="X56" s="8"/>
      <c r="Y56" s="6"/>
    </row>
    <row r="57" spans="1:25" ht="24.75" customHeight="1" x14ac:dyDescent="0.2">
      <c r="A57" s="474"/>
      <c r="B57" s="475"/>
      <c r="C57" s="477">
        <v>43</v>
      </c>
      <c r="D57" s="381" t="s">
        <v>398</v>
      </c>
      <c r="E57" s="445">
        <f t="shared" si="9"/>
        <v>-1.48</v>
      </c>
      <c r="F57" s="269">
        <f t="shared" si="10"/>
        <v>-1.48</v>
      </c>
      <c r="G57" s="269">
        <f t="shared" si="11"/>
        <v>-1.42</v>
      </c>
      <c r="H57" s="426"/>
      <c r="I57" s="277"/>
      <c r="J57" s="273"/>
      <c r="K57" s="273"/>
      <c r="L57" s="281"/>
      <c r="M57" s="354"/>
      <c r="N57" s="273"/>
      <c r="O57" s="273"/>
      <c r="P57" s="426"/>
      <c r="Q57" s="272">
        <f t="shared" si="15"/>
        <v>-1.48</v>
      </c>
      <c r="R57" s="12">
        <v>-1.48</v>
      </c>
      <c r="S57" s="12">
        <v>-1.42</v>
      </c>
      <c r="T57" s="8"/>
      <c r="U57" s="180"/>
      <c r="V57" s="12"/>
      <c r="W57" s="12"/>
      <c r="X57" s="8"/>
      <c r="Y57" s="6"/>
    </row>
    <row r="58" spans="1:25" x14ac:dyDescent="0.2">
      <c r="A58" s="474"/>
      <c r="B58" s="475"/>
      <c r="C58" s="477">
        <v>44</v>
      </c>
      <c r="D58" s="470" t="s">
        <v>70</v>
      </c>
      <c r="E58" s="445">
        <f t="shared" si="9"/>
        <v>37.736000000000004</v>
      </c>
      <c r="F58" s="269">
        <f t="shared" si="10"/>
        <v>37.736000000000004</v>
      </c>
      <c r="G58" s="269">
        <f t="shared" si="11"/>
        <v>37.247999999999998</v>
      </c>
      <c r="H58" s="426"/>
      <c r="I58" s="277">
        <f t="shared" si="14"/>
        <v>10.5</v>
      </c>
      <c r="J58" s="273">
        <v>10.5</v>
      </c>
      <c r="K58" s="273">
        <v>10.35</v>
      </c>
      <c r="L58" s="281"/>
      <c r="M58" s="354">
        <f t="shared" si="13"/>
        <v>9.5399999999999991</v>
      </c>
      <c r="N58" s="273">
        <v>9.5399999999999991</v>
      </c>
      <c r="O58" s="273">
        <v>9.4039999999999999</v>
      </c>
      <c r="P58" s="426"/>
      <c r="Q58" s="272">
        <f t="shared" si="15"/>
        <v>17.696000000000002</v>
      </c>
      <c r="R58" s="12">
        <v>17.696000000000002</v>
      </c>
      <c r="S58" s="12">
        <v>17.494</v>
      </c>
      <c r="T58" s="8"/>
      <c r="U58" s="180"/>
      <c r="V58" s="12"/>
      <c r="W58" s="12"/>
      <c r="X58" s="8"/>
      <c r="Y58" s="6"/>
    </row>
    <row r="59" spans="1:25" ht="12.75" customHeight="1" x14ac:dyDescent="0.2">
      <c r="A59" s="474"/>
      <c r="B59" s="475"/>
      <c r="C59" s="477">
        <v>45</v>
      </c>
      <c r="D59" s="458" t="s">
        <v>22</v>
      </c>
      <c r="E59" s="445">
        <f t="shared" si="9"/>
        <v>13.234999999999999</v>
      </c>
      <c r="F59" s="269">
        <f t="shared" si="10"/>
        <v>13.234999999999999</v>
      </c>
      <c r="G59" s="269">
        <f t="shared" si="11"/>
        <v>13.097999999999999</v>
      </c>
      <c r="H59" s="426"/>
      <c r="I59" s="277"/>
      <c r="J59" s="273"/>
      <c r="K59" s="273"/>
      <c r="L59" s="281"/>
      <c r="M59" s="354">
        <f t="shared" si="13"/>
        <v>3.45</v>
      </c>
      <c r="N59" s="273">
        <v>3.45</v>
      </c>
      <c r="O59" s="273">
        <v>3.4009999999999998</v>
      </c>
      <c r="P59" s="426"/>
      <c r="Q59" s="272">
        <f t="shared" si="15"/>
        <v>9.7850000000000001</v>
      </c>
      <c r="R59" s="12">
        <v>9.7850000000000001</v>
      </c>
      <c r="S59" s="12">
        <v>9.6969999999999992</v>
      </c>
      <c r="T59" s="8"/>
      <c r="U59" s="180"/>
      <c r="V59" s="12"/>
      <c r="W59" s="12"/>
      <c r="X59" s="8"/>
      <c r="Y59" s="6"/>
    </row>
    <row r="60" spans="1:25" x14ac:dyDescent="0.2">
      <c r="A60" s="474"/>
      <c r="B60" s="475"/>
      <c r="C60" s="477">
        <v>46</v>
      </c>
      <c r="D60" s="380" t="s">
        <v>23</v>
      </c>
      <c r="E60" s="445">
        <f t="shared" si="9"/>
        <v>13.138999999999999</v>
      </c>
      <c r="F60" s="269">
        <f t="shared" si="10"/>
        <v>13.138999999999999</v>
      </c>
      <c r="G60" s="269">
        <f t="shared" si="11"/>
        <v>12.725999999999999</v>
      </c>
      <c r="H60" s="426"/>
      <c r="I60" s="277">
        <f t="shared" si="14"/>
        <v>2.25</v>
      </c>
      <c r="J60" s="273">
        <v>2.25</v>
      </c>
      <c r="K60" s="273">
        <v>2.218</v>
      </c>
      <c r="L60" s="281"/>
      <c r="M60" s="354">
        <f t="shared" si="13"/>
        <v>4.476</v>
      </c>
      <c r="N60" s="273">
        <v>4.476</v>
      </c>
      <c r="O60" s="273">
        <v>4.4119999999999999</v>
      </c>
      <c r="P60" s="426"/>
      <c r="Q60" s="272">
        <f t="shared" si="15"/>
        <v>6.4130000000000003</v>
      </c>
      <c r="R60" s="12">
        <v>6.4130000000000003</v>
      </c>
      <c r="S60" s="12">
        <v>6.0960000000000001</v>
      </c>
      <c r="T60" s="8"/>
      <c r="U60" s="180"/>
      <c r="V60" s="12"/>
      <c r="W60" s="12"/>
      <c r="X60" s="8"/>
      <c r="Y60" s="6"/>
    </row>
    <row r="61" spans="1:25" x14ac:dyDescent="0.2">
      <c r="A61" s="474"/>
      <c r="B61" s="475"/>
      <c r="C61" s="477">
        <v>47</v>
      </c>
      <c r="D61" s="380" t="s">
        <v>428</v>
      </c>
      <c r="E61" s="445">
        <f t="shared" si="9"/>
        <v>-10.272</v>
      </c>
      <c r="F61" s="269">
        <f t="shared" si="10"/>
        <v>-10.272</v>
      </c>
      <c r="G61" s="269">
        <f t="shared" si="11"/>
        <v>-9.9490000000000016</v>
      </c>
      <c r="H61" s="426"/>
      <c r="I61" s="277">
        <f t="shared" si="14"/>
        <v>1.7250000000000001</v>
      </c>
      <c r="J61" s="365">
        <v>1.7250000000000001</v>
      </c>
      <c r="K61" s="365">
        <v>1.7</v>
      </c>
      <c r="L61" s="359"/>
      <c r="M61" s="354">
        <f t="shared" si="13"/>
        <v>1.0349999999999999</v>
      </c>
      <c r="N61" s="273">
        <v>1.0349999999999999</v>
      </c>
      <c r="O61" s="273">
        <v>1.02</v>
      </c>
      <c r="P61" s="426"/>
      <c r="Q61" s="272">
        <f t="shared" si="15"/>
        <v>-13.032</v>
      </c>
      <c r="R61" s="12">
        <v>-13.032</v>
      </c>
      <c r="S61" s="12">
        <v>-12.669</v>
      </c>
      <c r="T61" s="8"/>
      <c r="U61" s="180"/>
      <c r="V61" s="12"/>
      <c r="W61" s="12"/>
      <c r="X61" s="8"/>
      <c r="Y61" s="6"/>
    </row>
    <row r="62" spans="1:25" x14ac:dyDescent="0.2">
      <c r="A62" s="474"/>
      <c r="B62" s="475"/>
      <c r="C62" s="477">
        <v>48</v>
      </c>
      <c r="D62" s="380" t="s">
        <v>429</v>
      </c>
      <c r="E62" s="445">
        <f t="shared" si="9"/>
        <v>-0.34899999999999975</v>
      </c>
      <c r="F62" s="269">
        <f t="shared" si="10"/>
        <v>-0.34899999999999975</v>
      </c>
      <c r="G62" s="269">
        <f t="shared" si="11"/>
        <v>-0.2799999999999998</v>
      </c>
      <c r="H62" s="426"/>
      <c r="I62" s="277">
        <f t="shared" si="14"/>
        <v>3.153</v>
      </c>
      <c r="J62" s="365">
        <v>3.153</v>
      </c>
      <c r="K62" s="365">
        <v>3.1080000000000001</v>
      </c>
      <c r="L62" s="359"/>
      <c r="M62" s="354">
        <f t="shared" si="13"/>
        <v>0.377</v>
      </c>
      <c r="N62" s="273">
        <v>0.377</v>
      </c>
      <c r="O62" s="273">
        <v>0.372</v>
      </c>
      <c r="P62" s="426"/>
      <c r="Q62" s="272">
        <f t="shared" si="15"/>
        <v>-3.879</v>
      </c>
      <c r="R62" s="12">
        <v>-3.879</v>
      </c>
      <c r="S62" s="12">
        <v>-3.76</v>
      </c>
      <c r="T62" s="8"/>
      <c r="U62" s="180"/>
      <c r="V62" s="12"/>
      <c r="W62" s="12"/>
      <c r="X62" s="8"/>
      <c r="Y62" s="6"/>
    </row>
    <row r="63" spans="1:25" s="6" customFormat="1" x14ac:dyDescent="0.2">
      <c r="A63" s="730"/>
      <c r="B63" s="731"/>
      <c r="C63" s="732">
        <v>49</v>
      </c>
      <c r="D63" s="733" t="s">
        <v>24</v>
      </c>
      <c r="E63" s="272">
        <f t="shared" si="9"/>
        <v>29.683999999999997</v>
      </c>
      <c r="F63" s="273">
        <f t="shared" si="10"/>
        <v>19.183999999999997</v>
      </c>
      <c r="G63" s="273">
        <f t="shared" si="11"/>
        <v>17.687999999999999</v>
      </c>
      <c r="H63" s="426"/>
      <c r="I63" s="277">
        <f t="shared" si="14"/>
        <v>6.6</v>
      </c>
      <c r="J63" s="365">
        <v>-3.9</v>
      </c>
      <c r="K63" s="365">
        <v>-4.9290000000000003</v>
      </c>
      <c r="L63" s="359">
        <v>10.5</v>
      </c>
      <c r="M63" s="354">
        <f t="shared" si="13"/>
        <v>3.46</v>
      </c>
      <c r="N63" s="273">
        <v>3.46</v>
      </c>
      <c r="O63" s="273">
        <v>3.411</v>
      </c>
      <c r="P63" s="426"/>
      <c r="Q63" s="272">
        <f t="shared" si="15"/>
        <v>19.623999999999999</v>
      </c>
      <c r="R63" s="12">
        <v>19.623999999999999</v>
      </c>
      <c r="S63" s="12">
        <v>19.206</v>
      </c>
      <c r="T63" s="8"/>
      <c r="U63" s="180"/>
      <c r="V63" s="12"/>
      <c r="W63" s="12"/>
      <c r="X63" s="8"/>
    </row>
    <row r="64" spans="1:25" x14ac:dyDescent="0.2">
      <c r="A64" s="474"/>
      <c r="B64" s="475"/>
      <c r="C64" s="477">
        <v>50</v>
      </c>
      <c r="D64" s="380" t="s">
        <v>430</v>
      </c>
      <c r="E64" s="445">
        <f t="shared" si="9"/>
        <v>1.375</v>
      </c>
      <c r="F64" s="269">
        <f t="shared" si="10"/>
        <v>1.375</v>
      </c>
      <c r="G64" s="269">
        <f t="shared" si="11"/>
        <v>1.38</v>
      </c>
      <c r="H64" s="426"/>
      <c r="I64" s="277"/>
      <c r="J64" s="365"/>
      <c r="K64" s="365"/>
      <c r="L64" s="359"/>
      <c r="M64" s="354"/>
      <c r="N64" s="273"/>
      <c r="O64" s="273"/>
      <c r="P64" s="426"/>
      <c r="Q64" s="272">
        <f t="shared" si="15"/>
        <v>1.375</v>
      </c>
      <c r="R64" s="12">
        <v>1.375</v>
      </c>
      <c r="S64" s="12">
        <v>1.38</v>
      </c>
      <c r="T64" s="8"/>
      <c r="U64" s="180"/>
      <c r="V64" s="12"/>
      <c r="W64" s="12"/>
      <c r="X64" s="8"/>
      <c r="Y64" s="6"/>
    </row>
    <row r="65" spans="1:25" x14ac:dyDescent="0.2">
      <c r="A65" s="474"/>
      <c r="B65" s="475"/>
      <c r="C65" s="477">
        <v>51</v>
      </c>
      <c r="D65" s="489" t="s">
        <v>366</v>
      </c>
      <c r="E65" s="445">
        <f t="shared" si="9"/>
        <v>17.187000000000001</v>
      </c>
      <c r="F65" s="269">
        <f t="shared" si="10"/>
        <v>17.187000000000001</v>
      </c>
      <c r="G65" s="269">
        <f t="shared" si="11"/>
        <v>16.95</v>
      </c>
      <c r="H65" s="426"/>
      <c r="I65" s="277">
        <f t="shared" si="14"/>
        <v>2.411</v>
      </c>
      <c r="J65" s="365">
        <v>2.411</v>
      </c>
      <c r="K65" s="365">
        <v>2.3769999999999998</v>
      </c>
      <c r="L65" s="359"/>
      <c r="M65" s="354">
        <f t="shared" si="13"/>
        <v>4.5650000000000004</v>
      </c>
      <c r="N65" s="273">
        <v>4.5650000000000004</v>
      </c>
      <c r="O65" s="273">
        <v>4.4989999999999997</v>
      </c>
      <c r="P65" s="426"/>
      <c r="Q65" s="272">
        <f t="shared" si="15"/>
        <v>10.211</v>
      </c>
      <c r="R65" s="12">
        <v>10.211</v>
      </c>
      <c r="S65" s="12">
        <v>10.074</v>
      </c>
      <c r="T65" s="8"/>
      <c r="U65" s="180"/>
      <c r="V65" s="12"/>
      <c r="W65" s="12"/>
      <c r="X65" s="8"/>
      <c r="Y65" s="6"/>
    </row>
    <row r="66" spans="1:25" x14ac:dyDescent="0.2">
      <c r="A66" s="474"/>
      <c r="B66" s="475"/>
      <c r="C66" s="477">
        <v>52</v>
      </c>
      <c r="D66" s="489" t="s">
        <v>36</v>
      </c>
      <c r="E66" s="445">
        <f t="shared" si="9"/>
        <v>7.9059999999999997</v>
      </c>
      <c r="F66" s="269">
        <f t="shared" si="10"/>
        <v>7.9059999999999997</v>
      </c>
      <c r="G66" s="269">
        <f t="shared" si="11"/>
        <v>7.9550000000000001</v>
      </c>
      <c r="H66" s="426"/>
      <c r="I66" s="277">
        <f t="shared" si="14"/>
        <v>7.63</v>
      </c>
      <c r="J66" s="365">
        <v>7.63</v>
      </c>
      <c r="K66" s="365">
        <v>7.5209999999999999</v>
      </c>
      <c r="L66" s="359"/>
      <c r="M66" s="354">
        <f t="shared" si="13"/>
        <v>0.45</v>
      </c>
      <c r="N66" s="273">
        <v>0.45</v>
      </c>
      <c r="O66" s="273">
        <v>0.44400000000000001</v>
      </c>
      <c r="P66" s="426"/>
      <c r="Q66" s="272">
        <f t="shared" si="15"/>
        <v>-0.17399999999999999</v>
      </c>
      <c r="R66" s="12">
        <v>-0.17399999999999999</v>
      </c>
      <c r="S66" s="12">
        <v>-0.01</v>
      </c>
      <c r="T66" s="8"/>
      <c r="U66" s="180"/>
      <c r="V66" s="12"/>
      <c r="W66" s="12"/>
      <c r="X66" s="8"/>
      <c r="Y66" s="6"/>
    </row>
    <row r="67" spans="1:25" x14ac:dyDescent="0.2">
      <c r="A67" s="474"/>
      <c r="B67" s="475"/>
      <c r="C67" s="477">
        <v>53</v>
      </c>
      <c r="D67" s="489" t="s">
        <v>183</v>
      </c>
      <c r="E67" s="445">
        <f t="shared" ref="E67:G68" si="16">I67+M67+Q67+U67</f>
        <v>-4.4019999999999992</v>
      </c>
      <c r="F67" s="269">
        <f t="shared" si="16"/>
        <v>-4.4019999999999992</v>
      </c>
      <c r="G67" s="269">
        <f t="shared" si="16"/>
        <v>-4.2160000000000002</v>
      </c>
      <c r="H67" s="426"/>
      <c r="I67" s="277">
        <f t="shared" si="14"/>
        <v>-2.8</v>
      </c>
      <c r="J67" s="365">
        <v>-2.8</v>
      </c>
      <c r="K67" s="365">
        <v>-2.76</v>
      </c>
      <c r="L67" s="359"/>
      <c r="M67" s="354">
        <f t="shared" si="13"/>
        <v>0.12</v>
      </c>
      <c r="N67" s="273">
        <v>0.12</v>
      </c>
      <c r="O67" s="273">
        <v>0.11799999999999999</v>
      </c>
      <c r="P67" s="426"/>
      <c r="Q67" s="272">
        <f t="shared" si="15"/>
        <v>-1.722</v>
      </c>
      <c r="R67" s="12">
        <v>-1.722</v>
      </c>
      <c r="S67" s="12">
        <v>-1.5740000000000001</v>
      </c>
      <c r="T67" s="8"/>
      <c r="U67" s="180"/>
      <c r="V67" s="12"/>
      <c r="W67" s="12"/>
      <c r="X67" s="8"/>
      <c r="Y67" s="6"/>
    </row>
    <row r="68" spans="1:25" x14ac:dyDescent="0.2">
      <c r="A68" s="474"/>
      <c r="B68" s="475"/>
      <c r="C68" s="477">
        <v>54</v>
      </c>
      <c r="D68" s="489" t="s">
        <v>74</v>
      </c>
      <c r="E68" s="445">
        <f t="shared" si="16"/>
        <v>0.314</v>
      </c>
      <c r="F68" s="269">
        <f t="shared" si="16"/>
        <v>0.314</v>
      </c>
      <c r="G68" s="269">
        <f t="shared" si="16"/>
        <v>0.42399999999999999</v>
      </c>
      <c r="H68" s="426"/>
      <c r="I68" s="277"/>
      <c r="J68" s="365"/>
      <c r="K68" s="365"/>
      <c r="L68" s="359"/>
      <c r="M68" s="354"/>
      <c r="N68" s="273"/>
      <c r="O68" s="273"/>
      <c r="P68" s="426"/>
      <c r="Q68" s="272">
        <f t="shared" si="15"/>
        <v>0.314</v>
      </c>
      <c r="R68" s="12">
        <v>0.314</v>
      </c>
      <c r="S68" s="12">
        <v>0.42399999999999999</v>
      </c>
      <c r="T68" s="8"/>
      <c r="U68" s="180"/>
      <c r="V68" s="12"/>
      <c r="W68" s="12"/>
      <c r="X68" s="8"/>
      <c r="Y68" s="6"/>
    </row>
    <row r="69" spans="1:25" x14ac:dyDescent="0.2">
      <c r="A69" s="474"/>
      <c r="B69" s="475"/>
      <c r="C69" s="477">
        <v>55</v>
      </c>
      <c r="D69" s="380" t="s">
        <v>431</v>
      </c>
      <c r="E69" s="445">
        <f t="shared" si="9"/>
        <v>3.3180000000000001</v>
      </c>
      <c r="F69" s="269">
        <f t="shared" si="10"/>
        <v>3.3180000000000001</v>
      </c>
      <c r="G69" s="269">
        <f t="shared" si="11"/>
        <v>3.2709999999999999</v>
      </c>
      <c r="H69" s="426"/>
      <c r="I69" s="277"/>
      <c r="J69" s="365"/>
      <c r="K69" s="365"/>
      <c r="L69" s="359"/>
      <c r="M69" s="354"/>
      <c r="N69" s="273"/>
      <c r="O69" s="273"/>
      <c r="P69" s="426"/>
      <c r="Q69" s="272">
        <f t="shared" si="15"/>
        <v>3.3180000000000001</v>
      </c>
      <c r="R69" s="12">
        <v>3.3180000000000001</v>
      </c>
      <c r="S69" s="12">
        <v>3.2709999999999999</v>
      </c>
      <c r="T69" s="8"/>
      <c r="U69" s="180"/>
      <c r="V69" s="12"/>
      <c r="W69" s="12"/>
      <c r="X69" s="8"/>
      <c r="Y69" s="6"/>
    </row>
    <row r="70" spans="1:25" x14ac:dyDescent="0.2">
      <c r="A70" s="474"/>
      <c r="B70" s="475"/>
      <c r="C70" s="509">
        <v>56</v>
      </c>
      <c r="D70" s="380" t="s">
        <v>432</v>
      </c>
      <c r="E70" s="445"/>
      <c r="F70" s="269"/>
      <c r="G70" s="269">
        <f t="shared" si="11"/>
        <v>-3.2</v>
      </c>
      <c r="H70" s="426"/>
      <c r="I70" s="277"/>
      <c r="J70" s="365"/>
      <c r="K70" s="365">
        <v>-3.2</v>
      </c>
      <c r="L70" s="359"/>
      <c r="M70" s="354"/>
      <c r="N70" s="273"/>
      <c r="O70" s="273"/>
      <c r="P70" s="426"/>
      <c r="Q70" s="272"/>
      <c r="R70" s="12"/>
      <c r="S70" s="12"/>
      <c r="T70" s="8"/>
      <c r="U70" s="180"/>
      <c r="V70" s="12"/>
      <c r="W70" s="12"/>
      <c r="X70" s="8"/>
      <c r="Y70" s="6"/>
    </row>
    <row r="71" spans="1:25" ht="13.5" thickBot="1" x14ac:dyDescent="0.25">
      <c r="A71" s="481"/>
      <c r="B71" s="482"/>
      <c r="C71" s="483">
        <v>57</v>
      </c>
      <c r="D71" s="380" t="s">
        <v>25</v>
      </c>
      <c r="E71" s="445">
        <f t="shared" si="9"/>
        <v>-2.2000000000000002</v>
      </c>
      <c r="F71" s="269">
        <f t="shared" si="10"/>
        <v>-2.2000000000000002</v>
      </c>
      <c r="G71" s="269">
        <f t="shared" si="11"/>
        <v>-2.2000000000000002</v>
      </c>
      <c r="H71" s="426"/>
      <c r="I71" s="277">
        <f t="shared" si="14"/>
        <v>-2.2000000000000002</v>
      </c>
      <c r="J71" s="365">
        <v>-2.2000000000000002</v>
      </c>
      <c r="K71" s="365">
        <v>-2.2000000000000002</v>
      </c>
      <c r="L71" s="359"/>
      <c r="M71" s="354"/>
      <c r="N71" s="273"/>
      <c r="O71" s="273"/>
      <c r="P71" s="426"/>
      <c r="Q71" s="272"/>
      <c r="R71" s="12"/>
      <c r="S71" s="12"/>
      <c r="T71" s="8"/>
      <c r="U71" s="180"/>
      <c r="V71" s="12"/>
      <c r="W71" s="12"/>
      <c r="X71" s="8"/>
      <c r="Y71" s="6"/>
    </row>
    <row r="72" spans="1:25" ht="13.5" thickBot="1" x14ac:dyDescent="0.25">
      <c r="C72" s="471">
        <v>58</v>
      </c>
      <c r="D72" s="59" t="s">
        <v>40</v>
      </c>
      <c r="E72" s="576">
        <f>+I72+M72+Q72+U72</f>
        <v>913.82019000000003</v>
      </c>
      <c r="F72" s="569">
        <f>+J72+N72+R72+V72</f>
        <v>374.03566999999998</v>
      </c>
      <c r="G72" s="276">
        <f>+K72+O72+S72+W72</f>
        <v>52.420000000000016</v>
      </c>
      <c r="H72" s="575">
        <f>+L72+P72+T72+X72</f>
        <v>539.78452000000004</v>
      </c>
      <c r="I72" s="569">
        <f>I14+I20+I29+I43+I35+SUM(I47:I71)+I33+I45+I44</f>
        <v>155.80260000000001</v>
      </c>
      <c r="J72" s="569">
        <f>J14+J20+J29+J43+J35+SUM(J47:J71)+J33+J45</f>
        <v>135.4726</v>
      </c>
      <c r="K72" s="569">
        <f>K14+K20+K29+K43+K35+SUM(K47:K71)+K33+K45</f>
        <v>9.4320000000000022</v>
      </c>
      <c r="L72" s="276">
        <f>L14+L20+L29+L43+L35+SUM(L47:L71)+L33+L45+L44</f>
        <v>20.329999999999998</v>
      </c>
      <c r="M72" s="569">
        <f>M14+M20+M29+M43+M52+M54+M35+SUM(M47:M71)+M42</f>
        <v>720.01759000000004</v>
      </c>
      <c r="N72" s="569">
        <f>N14+N20+N29+N43+N52+N54+N35+SUM(N47:N71)+N42</f>
        <v>201.56306999999998</v>
      </c>
      <c r="O72" s="569">
        <f>O14+O20+O29+O43+O52+O54+O35+SUM(O47:O71)+O42</f>
        <v>13.624000000000013</v>
      </c>
      <c r="P72" s="569">
        <f>P14+P20+P29+P43+P52+P54+P35+SUM(P47:P71)</f>
        <v>518.45452</v>
      </c>
      <c r="Q72" s="276">
        <f>Q35+SUM(Q47:Q69)</f>
        <v>28.000000000000004</v>
      </c>
      <c r="R72" s="276">
        <f>R35+SUM(R47:R69)</f>
        <v>28.000000000000004</v>
      </c>
      <c r="S72" s="276">
        <f>S35+SUM(S47:S69)</f>
        <v>29.363999999999997</v>
      </c>
      <c r="T72" s="276">
        <f>T35+SUM(T47:T69)</f>
        <v>0</v>
      </c>
      <c r="U72" s="276">
        <f>V72+X72</f>
        <v>10</v>
      </c>
      <c r="V72" s="276">
        <f>V41</f>
        <v>9</v>
      </c>
      <c r="W72" s="276"/>
      <c r="X72" s="276">
        <f>X41</f>
        <v>1</v>
      </c>
      <c r="Y72" s="6"/>
    </row>
    <row r="73" spans="1:25" x14ac:dyDescent="0.2">
      <c r="C73" s="242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x14ac:dyDescent="0.2">
      <c r="C74" s="242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6"/>
    </row>
    <row r="75" spans="1:25" x14ac:dyDescent="0.2">
      <c r="C75" s="242"/>
      <c r="D75" s="5" t="s">
        <v>75</v>
      </c>
      <c r="H75" s="6"/>
      <c r="I75" s="6"/>
      <c r="J75" s="6"/>
      <c r="K75" s="6"/>
      <c r="L75" s="6"/>
      <c r="M75" s="6"/>
      <c r="N75" s="285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25.5" x14ac:dyDescent="0.2">
      <c r="C76" s="242"/>
      <c r="D76" s="229" t="s">
        <v>243</v>
      </c>
      <c r="E76" s="282"/>
      <c r="F76" s="282"/>
      <c r="G76" s="241"/>
      <c r="H76" s="285"/>
      <c r="I76" s="285"/>
      <c r="J76" s="6"/>
      <c r="K76" s="570"/>
      <c r="L76" s="6"/>
      <c r="M76" s="6"/>
      <c r="N76" s="6"/>
      <c r="O76" s="285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x14ac:dyDescent="0.2">
      <c r="C77" s="242"/>
      <c r="D77" s="220" t="s">
        <v>248</v>
      </c>
      <c r="H77" s="285"/>
      <c r="I77" s="28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x14ac:dyDescent="0.2">
      <c r="D78" s="5" t="s">
        <v>76</v>
      </c>
    </row>
  </sheetData>
  <mergeCells count="25">
    <mergeCell ref="L12:L13"/>
    <mergeCell ref="H2:L2"/>
    <mergeCell ref="D5:Q5"/>
    <mergeCell ref="E6:K6"/>
    <mergeCell ref="M11:M13"/>
    <mergeCell ref="P12:P13"/>
    <mergeCell ref="C11:C13"/>
    <mergeCell ref="D11:D13"/>
    <mergeCell ref="E11:E13"/>
    <mergeCell ref="F11:H11"/>
    <mergeCell ref="I11:I13"/>
    <mergeCell ref="R12:S12"/>
    <mergeCell ref="J11:L11"/>
    <mergeCell ref="F12:G12"/>
    <mergeCell ref="H12:H13"/>
    <mergeCell ref="J12:K12"/>
    <mergeCell ref="T12:T13"/>
    <mergeCell ref="V12:W12"/>
    <mergeCell ref="X12:X13"/>
    <mergeCell ref="N11:P11"/>
    <mergeCell ref="Q11:Q13"/>
    <mergeCell ref="R11:T11"/>
    <mergeCell ref="U11:U13"/>
    <mergeCell ref="V11:X11"/>
    <mergeCell ref="N12:O12"/>
  </mergeCells>
  <pageMargins left="0.74803149606299213" right="0" top="0.78740157480314965" bottom="0.47244094488188981" header="0.51181102362204722" footer="0.51181102362204722"/>
  <pageSetup paperSize="9" scale="5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3" t="s">
        <v>26</v>
      </c>
    </row>
    <row r="3" spans="1:22" x14ac:dyDescent="0.2">
      <c r="C3" s="897" t="s">
        <v>178</v>
      </c>
      <c r="D3" s="897"/>
      <c r="E3" s="897"/>
      <c r="F3" s="897"/>
      <c r="G3" s="897"/>
      <c r="H3" s="897"/>
      <c r="I3" s="897"/>
      <c r="J3" s="897"/>
      <c r="P3" s="13"/>
      <c r="R3" s="10" t="s">
        <v>179</v>
      </c>
      <c r="S3" s="3"/>
      <c r="T3" s="3"/>
      <c r="U3" s="4"/>
      <c r="V3" s="4"/>
    </row>
    <row r="4" spans="1:22" x14ac:dyDescent="0.2">
      <c r="B4" s="68"/>
      <c r="C4" s="897" t="s">
        <v>77</v>
      </c>
      <c r="D4" s="897"/>
      <c r="E4" s="897"/>
      <c r="F4" s="897"/>
      <c r="G4" s="897"/>
      <c r="H4" s="897"/>
      <c r="I4" s="897"/>
      <c r="P4" s="10"/>
      <c r="Q4" s="3"/>
      <c r="R4" s="13" t="s">
        <v>78</v>
      </c>
    </row>
    <row r="5" spans="1:22" ht="13.5" thickBot="1" x14ac:dyDescent="0.25">
      <c r="P5" s="13"/>
      <c r="T5" s="7" t="s">
        <v>79</v>
      </c>
    </row>
    <row r="6" spans="1:22" x14ac:dyDescent="0.2">
      <c r="A6" s="942"/>
      <c r="B6" s="944" t="s">
        <v>43</v>
      </c>
      <c r="C6" s="947" t="s">
        <v>44</v>
      </c>
      <c r="D6" s="940" t="s">
        <v>45</v>
      </c>
      <c r="E6" s="940"/>
      <c r="F6" s="941"/>
      <c r="G6" s="947" t="s">
        <v>46</v>
      </c>
      <c r="H6" s="940" t="s">
        <v>45</v>
      </c>
      <c r="I6" s="940"/>
      <c r="J6" s="914"/>
      <c r="K6" s="937" t="s">
        <v>180</v>
      </c>
      <c r="L6" s="940" t="s">
        <v>45</v>
      </c>
      <c r="M6" s="940"/>
      <c r="N6" s="941"/>
      <c r="O6" s="937" t="s">
        <v>47</v>
      </c>
      <c r="P6" s="940" t="s">
        <v>45</v>
      </c>
      <c r="Q6" s="940"/>
      <c r="R6" s="941"/>
      <c r="S6" s="937" t="s">
        <v>48</v>
      </c>
      <c r="T6" s="940" t="s">
        <v>45</v>
      </c>
      <c r="U6" s="940"/>
      <c r="V6" s="941"/>
    </row>
    <row r="7" spans="1:22" x14ac:dyDescent="0.2">
      <c r="A7" s="943"/>
      <c r="B7" s="945"/>
      <c r="C7" s="948"/>
      <c r="D7" s="935" t="s">
        <v>49</v>
      </c>
      <c r="E7" s="935"/>
      <c r="F7" s="936" t="s">
        <v>50</v>
      </c>
      <c r="G7" s="948"/>
      <c r="H7" s="935" t="s">
        <v>49</v>
      </c>
      <c r="I7" s="935"/>
      <c r="J7" s="912" t="s">
        <v>50</v>
      </c>
      <c r="K7" s="938"/>
      <c r="L7" s="935" t="s">
        <v>49</v>
      </c>
      <c r="M7" s="935"/>
      <c r="N7" s="936" t="s">
        <v>50</v>
      </c>
      <c r="O7" s="938"/>
      <c r="P7" s="935" t="s">
        <v>49</v>
      </c>
      <c r="Q7" s="935"/>
      <c r="R7" s="936" t="s">
        <v>50</v>
      </c>
      <c r="S7" s="938"/>
      <c r="T7" s="935" t="s">
        <v>49</v>
      </c>
      <c r="U7" s="935"/>
      <c r="V7" s="936" t="s">
        <v>50</v>
      </c>
    </row>
    <row r="8" spans="1:22" ht="48.75" thickBot="1" x14ac:dyDescent="0.25">
      <c r="A8" s="943"/>
      <c r="B8" s="946"/>
      <c r="C8" s="949"/>
      <c r="D8" s="69" t="s">
        <v>44</v>
      </c>
      <c r="E8" s="70" t="s">
        <v>51</v>
      </c>
      <c r="F8" s="910"/>
      <c r="G8" s="949"/>
      <c r="H8" s="69" t="s">
        <v>44</v>
      </c>
      <c r="I8" s="70" t="s">
        <v>51</v>
      </c>
      <c r="J8" s="926"/>
      <c r="K8" s="939"/>
      <c r="L8" s="69" t="s">
        <v>44</v>
      </c>
      <c r="M8" s="70" t="s">
        <v>51</v>
      </c>
      <c r="N8" s="910"/>
      <c r="O8" s="939"/>
      <c r="P8" s="69" t="s">
        <v>44</v>
      </c>
      <c r="Q8" s="70" t="s">
        <v>51</v>
      </c>
      <c r="R8" s="910"/>
      <c r="S8" s="939"/>
      <c r="T8" s="69" t="s">
        <v>44</v>
      </c>
      <c r="U8" s="70" t="s">
        <v>51</v>
      </c>
      <c r="V8" s="910"/>
    </row>
    <row r="9" spans="1:22" ht="30.75" thickBot="1" x14ac:dyDescent="0.3">
      <c r="A9" s="71">
        <v>1</v>
      </c>
      <c r="B9" s="72" t="s">
        <v>80</v>
      </c>
      <c r="C9" s="62">
        <f t="shared" ref="C9:F25" si="0">G9+K9+O9+S9</f>
        <v>0</v>
      </c>
      <c r="D9" s="60">
        <f t="shared" si="0"/>
        <v>0</v>
      </c>
      <c r="E9" s="60">
        <f t="shared" si="0"/>
        <v>0</v>
      </c>
      <c r="F9" s="62">
        <f t="shared" si="0"/>
        <v>0</v>
      </c>
      <c r="G9" s="73">
        <f>G13+G17+G18+G20+G25+G28+G31+SUM(G33:G43)+G23+G10</f>
        <v>0</v>
      </c>
      <c r="H9" s="74">
        <f>H13+H17+H18+H20+H25+H28+H31+SUM(H33:H43)+H23+H10</f>
        <v>0</v>
      </c>
      <c r="I9" s="74">
        <f>I13+I17+I18+I20+I25+I28+I31+SUM(I33:I43)+I23+I10</f>
        <v>0</v>
      </c>
      <c r="J9" s="75">
        <f>J13+J17+J18+J20+J25+J28+J31+SUM(J33:J43)+J23+J10</f>
        <v>0</v>
      </c>
      <c r="K9" s="74">
        <f>K13+K17+K18+K20+K25+K28+K31+SUM(K33:K43)</f>
        <v>0</v>
      </c>
      <c r="L9" s="60">
        <f>L13+L18+SUM(L33:L43)</f>
        <v>0</v>
      </c>
      <c r="M9" s="60">
        <f>M13+M17+M18+M20+M25+M28+M31+SUM(M33:M43)</f>
        <v>0</v>
      </c>
      <c r="N9" s="63"/>
      <c r="O9" s="73"/>
      <c r="P9" s="60"/>
      <c r="Q9" s="60"/>
      <c r="R9" s="65"/>
      <c r="S9" s="73">
        <f>S13+S17+S18+S20+S25+S28+S31+SUM(S33:S43)</f>
        <v>0</v>
      </c>
      <c r="T9" s="60">
        <f>T20+SUM(T34:T43)</f>
        <v>0</v>
      </c>
      <c r="U9" s="60">
        <f>U20+SUM(U34:U43)</f>
        <v>0</v>
      </c>
      <c r="V9" s="65"/>
    </row>
    <row r="10" spans="1:22" x14ac:dyDescent="0.2">
      <c r="A10" s="76">
        <v>2</v>
      </c>
      <c r="B10" s="77" t="s">
        <v>52</v>
      </c>
      <c r="C10" s="78">
        <f t="shared" si="0"/>
        <v>0</v>
      </c>
      <c r="D10" s="78">
        <f>H10+L10+P10+T10</f>
        <v>0</v>
      </c>
      <c r="E10" s="78">
        <f>I10+M10+Q10+U10</f>
        <v>0</v>
      </c>
      <c r="F10" s="79"/>
      <c r="G10" s="80">
        <f>G11+G12</f>
        <v>0</v>
      </c>
      <c r="H10" s="81">
        <f>H11+H12</f>
        <v>0</v>
      </c>
      <c r="I10" s="81">
        <f>I11+I12</f>
        <v>0</v>
      </c>
      <c r="J10" s="82"/>
      <c r="K10" s="78"/>
      <c r="L10" s="83"/>
      <c r="M10" s="83"/>
      <c r="N10" s="84"/>
      <c r="O10" s="85"/>
      <c r="P10" s="83"/>
      <c r="Q10" s="83"/>
      <c r="R10" s="86"/>
      <c r="S10" s="85"/>
      <c r="T10" s="83"/>
      <c r="U10" s="83"/>
      <c r="V10" s="86"/>
    </row>
    <row r="11" spans="1:22" x14ac:dyDescent="0.2">
      <c r="A11" s="76">
        <v>3</v>
      </c>
      <c r="B11" s="16" t="s">
        <v>53</v>
      </c>
      <c r="C11" s="17">
        <f t="shared" si="0"/>
        <v>0</v>
      </c>
      <c r="D11" s="17">
        <f>H11+L11+P11+T11</f>
        <v>0</v>
      </c>
      <c r="E11" s="17">
        <f>I11+M11+Q11+U11</f>
        <v>0</v>
      </c>
      <c r="F11" s="18"/>
      <c r="G11" s="19">
        <f>H11+J11</f>
        <v>0</v>
      </c>
      <c r="H11" s="20"/>
      <c r="I11" s="20"/>
      <c r="J11" s="86"/>
      <c r="K11" s="87"/>
      <c r="L11" s="83"/>
      <c r="M11" s="83"/>
      <c r="N11" s="87"/>
      <c r="O11" s="88"/>
      <c r="P11" s="83"/>
      <c r="Q11" s="83"/>
      <c r="R11" s="89"/>
      <c r="S11" s="88"/>
      <c r="T11" s="83"/>
      <c r="U11" s="83"/>
      <c r="V11" s="89"/>
    </row>
    <row r="12" spans="1:22" x14ac:dyDescent="0.2">
      <c r="A12" s="76">
        <v>4</v>
      </c>
      <c r="B12" s="21" t="s">
        <v>54</v>
      </c>
      <c r="C12" s="17">
        <f t="shared" si="0"/>
        <v>0</v>
      </c>
      <c r="D12" s="17">
        <f t="shared" si="0"/>
        <v>0</v>
      </c>
      <c r="E12" s="22">
        <f t="shared" si="0"/>
        <v>0</v>
      </c>
      <c r="F12" s="18"/>
      <c r="G12" s="19">
        <f>H12+J12</f>
        <v>0</v>
      </c>
      <c r="H12" s="23"/>
      <c r="I12" s="20"/>
      <c r="J12" s="86"/>
      <c r="K12" s="87"/>
      <c r="L12" s="83"/>
      <c r="M12" s="83"/>
      <c r="N12" s="87"/>
      <c r="O12" s="88"/>
      <c r="P12" s="83"/>
      <c r="Q12" s="83"/>
      <c r="R12" s="89"/>
      <c r="S12" s="88"/>
      <c r="T12" s="83"/>
      <c r="U12" s="83"/>
      <c r="V12" s="89"/>
    </row>
    <row r="13" spans="1:22" x14ac:dyDescent="0.2">
      <c r="A13" s="76">
        <v>5</v>
      </c>
      <c r="B13" s="90" t="s">
        <v>81</v>
      </c>
      <c r="C13" s="78">
        <f t="shared" si="0"/>
        <v>0</v>
      </c>
      <c r="D13" s="83">
        <f t="shared" ref="D13:J13" si="1">SUM(D14:D16)</f>
        <v>0</v>
      </c>
      <c r="E13" s="83">
        <f t="shared" si="1"/>
        <v>0</v>
      </c>
      <c r="F13" s="84">
        <f t="shared" si="1"/>
        <v>0</v>
      </c>
      <c r="G13" s="85">
        <f t="shared" si="1"/>
        <v>0</v>
      </c>
      <c r="H13" s="83">
        <f t="shared" si="1"/>
        <v>0</v>
      </c>
      <c r="I13" s="83">
        <f t="shared" si="1"/>
        <v>0</v>
      </c>
      <c r="J13" s="86">
        <f t="shared" si="1"/>
        <v>0</v>
      </c>
      <c r="K13" s="87">
        <f>K14+K15+K16</f>
        <v>0</v>
      </c>
      <c r="L13" s="26">
        <f>L14+L15+L16</f>
        <v>0</v>
      </c>
      <c r="M13" s="26">
        <f>M14+M15+M16</f>
        <v>0</v>
      </c>
      <c r="N13" s="87"/>
      <c r="O13" s="88"/>
      <c r="P13" s="83"/>
      <c r="Q13" s="83"/>
      <c r="R13" s="89"/>
      <c r="S13" s="88"/>
      <c r="T13" s="83"/>
      <c r="U13" s="83"/>
      <c r="V13" s="89"/>
    </row>
    <row r="14" spans="1:22" x14ac:dyDescent="0.2">
      <c r="A14" s="91">
        <f>+A13+1</f>
        <v>6</v>
      </c>
      <c r="B14" s="39" t="s">
        <v>82</v>
      </c>
      <c r="C14" s="17">
        <f t="shared" si="0"/>
        <v>0</v>
      </c>
      <c r="D14" s="22">
        <f t="shared" si="0"/>
        <v>0</v>
      </c>
      <c r="E14" s="22">
        <f t="shared" si="0"/>
        <v>0</v>
      </c>
      <c r="F14" s="22">
        <f t="shared" si="0"/>
        <v>0</v>
      </c>
      <c r="G14" s="19">
        <f t="shared" ref="G14:G24" si="2">H14+J14</f>
        <v>0</v>
      </c>
      <c r="H14" s="22"/>
      <c r="I14" s="92"/>
      <c r="J14" s="93"/>
      <c r="K14" s="17">
        <f>L14+N14</f>
        <v>0</v>
      </c>
      <c r="L14" s="94"/>
      <c r="M14" s="92"/>
      <c r="N14" s="95"/>
      <c r="O14" s="96"/>
      <c r="P14" s="94"/>
      <c r="Q14" s="94"/>
      <c r="R14" s="93"/>
      <c r="S14" s="19"/>
      <c r="T14" s="94"/>
      <c r="U14" s="94"/>
      <c r="V14" s="93"/>
    </row>
    <row r="15" spans="1:22" x14ac:dyDescent="0.2">
      <c r="A15" s="91">
        <v>7</v>
      </c>
      <c r="B15" s="39" t="s">
        <v>83</v>
      </c>
      <c r="C15" s="17">
        <f t="shared" si="0"/>
        <v>0</v>
      </c>
      <c r="D15" s="94">
        <f t="shared" si="0"/>
        <v>0</v>
      </c>
      <c r="E15" s="94"/>
      <c r="F15" s="84"/>
      <c r="G15" s="19">
        <f t="shared" si="2"/>
        <v>0</v>
      </c>
      <c r="H15" s="94"/>
      <c r="I15" s="94"/>
      <c r="J15" s="93"/>
      <c r="K15" s="25"/>
      <c r="L15" s="94"/>
      <c r="M15" s="94"/>
      <c r="N15" s="95"/>
      <c r="O15" s="96"/>
      <c r="P15" s="94"/>
      <c r="Q15" s="94"/>
      <c r="R15" s="93"/>
      <c r="S15" s="96"/>
      <c r="T15" s="94"/>
      <c r="U15" s="94"/>
      <c r="V15" s="93"/>
    </row>
    <row r="16" spans="1:22" x14ac:dyDescent="0.2">
      <c r="A16" s="91">
        <f>+A15+1</f>
        <v>8</v>
      </c>
      <c r="B16" s="39" t="s">
        <v>84</v>
      </c>
      <c r="C16" s="17">
        <f t="shared" si="0"/>
        <v>0</v>
      </c>
      <c r="D16" s="94">
        <f t="shared" si="0"/>
        <v>0</v>
      </c>
      <c r="E16" s="94"/>
      <c r="F16" s="84"/>
      <c r="G16" s="19">
        <f t="shared" si="2"/>
        <v>0</v>
      </c>
      <c r="H16" s="94"/>
      <c r="I16" s="94"/>
      <c r="J16" s="93"/>
      <c r="K16" s="25"/>
      <c r="L16" s="94"/>
      <c r="M16" s="94"/>
      <c r="N16" s="95"/>
      <c r="O16" s="96"/>
      <c r="P16" s="94"/>
      <c r="Q16" s="94"/>
      <c r="R16" s="93"/>
      <c r="S16" s="96"/>
      <c r="T16" s="94"/>
      <c r="U16" s="94"/>
      <c r="V16" s="93"/>
    </row>
    <row r="17" spans="1:22" x14ac:dyDescent="0.2">
      <c r="A17" s="91">
        <v>9</v>
      </c>
      <c r="B17" s="24" t="s">
        <v>85</v>
      </c>
      <c r="C17" s="25">
        <f t="shared" si="0"/>
        <v>0</v>
      </c>
      <c r="D17" s="26">
        <f t="shared" si="0"/>
        <v>0</v>
      </c>
      <c r="E17" s="26">
        <f>I17+M17+Q17+U17</f>
        <v>0</v>
      </c>
      <c r="F17" s="95"/>
      <c r="G17" s="28">
        <f t="shared" si="2"/>
        <v>0</v>
      </c>
      <c r="H17" s="26"/>
      <c r="I17" s="26"/>
      <c r="J17" s="93"/>
      <c r="K17" s="25"/>
      <c r="L17" s="94"/>
      <c r="M17" s="94"/>
      <c r="N17" s="95"/>
      <c r="O17" s="96"/>
      <c r="P17" s="94"/>
      <c r="Q17" s="94"/>
      <c r="R17" s="93"/>
      <c r="S17" s="96"/>
      <c r="T17" s="94"/>
      <c r="U17" s="94"/>
      <c r="V17" s="93"/>
    </row>
    <row r="18" spans="1:22" x14ac:dyDescent="0.2">
      <c r="A18" s="91">
        <v>10</v>
      </c>
      <c r="B18" s="24" t="s">
        <v>86</v>
      </c>
      <c r="C18" s="25">
        <f t="shared" si="0"/>
        <v>0</v>
      </c>
      <c r="D18" s="26">
        <f t="shared" si="0"/>
        <v>0</v>
      </c>
      <c r="E18" s="26"/>
      <c r="F18" s="95"/>
      <c r="G18" s="28"/>
      <c r="H18" s="97"/>
      <c r="I18" s="26"/>
      <c r="J18" s="98"/>
      <c r="K18" s="97">
        <f>K19</f>
        <v>0</v>
      </c>
      <c r="L18" s="26">
        <f>L19</f>
        <v>0</v>
      </c>
      <c r="M18" s="94"/>
      <c r="N18" s="95"/>
      <c r="O18" s="96"/>
      <c r="P18" s="94"/>
      <c r="Q18" s="94"/>
      <c r="R18" s="93"/>
      <c r="S18" s="96"/>
      <c r="T18" s="94"/>
      <c r="U18" s="94"/>
      <c r="V18" s="93"/>
    </row>
    <row r="19" spans="1:22" x14ac:dyDescent="0.2">
      <c r="A19" s="91">
        <v>11</v>
      </c>
      <c r="B19" s="39" t="s">
        <v>87</v>
      </c>
      <c r="C19" s="17">
        <f t="shared" si="0"/>
        <v>0</v>
      </c>
      <c r="D19" s="22">
        <f t="shared" si="0"/>
        <v>0</v>
      </c>
      <c r="E19" s="26"/>
      <c r="F19" s="95"/>
      <c r="G19" s="19"/>
      <c r="H19" s="36"/>
      <c r="I19" s="26"/>
      <c r="J19" s="98"/>
      <c r="K19" s="36">
        <f>L19+M19+N19</f>
        <v>0</v>
      </c>
      <c r="L19" s="94"/>
      <c r="M19" s="94"/>
      <c r="N19" s="95"/>
      <c r="O19" s="96"/>
      <c r="P19" s="94"/>
      <c r="Q19" s="94"/>
      <c r="R19" s="93"/>
      <c r="S19" s="96"/>
      <c r="T19" s="94"/>
      <c r="U19" s="94"/>
      <c r="V19" s="93"/>
    </row>
    <row r="20" spans="1:22" x14ac:dyDescent="0.2">
      <c r="A20" s="91">
        <v>12</v>
      </c>
      <c r="B20" s="24" t="s">
        <v>37</v>
      </c>
      <c r="C20" s="25">
        <f t="shared" si="0"/>
        <v>0</v>
      </c>
      <c r="D20" s="26">
        <f t="shared" si="0"/>
        <v>0</v>
      </c>
      <c r="E20" s="26"/>
      <c r="F20" s="27"/>
      <c r="G20" s="34">
        <f t="shared" si="2"/>
        <v>0</v>
      </c>
      <c r="H20" s="26">
        <f>H21+H22</f>
        <v>0</v>
      </c>
      <c r="I20" s="26"/>
      <c r="J20" s="35"/>
      <c r="K20" s="97"/>
      <c r="L20" s="26"/>
      <c r="M20" s="26"/>
      <c r="N20" s="97"/>
      <c r="O20" s="34"/>
      <c r="P20" s="26"/>
      <c r="Q20" s="26"/>
      <c r="R20" s="35"/>
      <c r="S20" s="34">
        <f>S21+S22</f>
        <v>0</v>
      </c>
      <c r="T20" s="26">
        <f>T21+T22</f>
        <v>0</v>
      </c>
      <c r="U20" s="26"/>
      <c r="V20" s="29"/>
    </row>
    <row r="21" spans="1:22" x14ac:dyDescent="0.2">
      <c r="A21" s="91">
        <v>13</v>
      </c>
      <c r="B21" s="39" t="s">
        <v>88</v>
      </c>
      <c r="C21" s="17">
        <f t="shared" si="0"/>
        <v>0</v>
      </c>
      <c r="D21" s="94">
        <f t="shared" si="0"/>
        <v>0</v>
      </c>
      <c r="E21" s="94"/>
      <c r="F21" s="95"/>
      <c r="G21" s="19">
        <f t="shared" si="2"/>
        <v>0</v>
      </c>
      <c r="H21" s="94"/>
      <c r="I21" s="94"/>
      <c r="J21" s="93"/>
      <c r="K21" s="25"/>
      <c r="L21" s="95"/>
      <c r="M21" s="94"/>
      <c r="N21" s="95"/>
      <c r="O21" s="96"/>
      <c r="P21" s="94"/>
      <c r="Q21" s="94"/>
      <c r="R21" s="93"/>
      <c r="S21" s="96"/>
      <c r="T21" s="94"/>
      <c r="U21" s="94"/>
      <c r="V21" s="93"/>
    </row>
    <row r="22" spans="1:22" ht="15.75" x14ac:dyDescent="0.25">
      <c r="A22" s="91">
        <v>14</v>
      </c>
      <c r="B22" s="39" t="s">
        <v>89</v>
      </c>
      <c r="C22" s="17">
        <f t="shared" si="0"/>
        <v>0</v>
      </c>
      <c r="D22" s="94">
        <f t="shared" si="0"/>
        <v>0</v>
      </c>
      <c r="E22" s="94"/>
      <c r="F22" s="95"/>
      <c r="G22" s="99"/>
      <c r="H22" s="94"/>
      <c r="I22" s="94"/>
      <c r="J22" s="93"/>
      <c r="K22" s="100"/>
      <c r="L22" s="95"/>
      <c r="M22" s="94"/>
      <c r="N22" s="95"/>
      <c r="O22" s="96"/>
      <c r="P22" s="94"/>
      <c r="Q22" s="94"/>
      <c r="R22" s="93"/>
      <c r="S22" s="19">
        <f>T22+V22</f>
        <v>0</v>
      </c>
      <c r="T22" s="94"/>
      <c r="U22" s="94"/>
      <c r="V22" s="93"/>
    </row>
    <row r="23" spans="1:22" x14ac:dyDescent="0.2">
      <c r="A23" s="91">
        <v>15</v>
      </c>
      <c r="B23" s="24" t="s">
        <v>90</v>
      </c>
      <c r="C23" s="25">
        <f t="shared" si="0"/>
        <v>0</v>
      </c>
      <c r="D23" s="26">
        <f t="shared" si="0"/>
        <v>0</v>
      </c>
      <c r="E23" s="26">
        <f t="shared" si="0"/>
        <v>0</v>
      </c>
      <c r="F23" s="27"/>
      <c r="G23" s="28">
        <f t="shared" si="2"/>
        <v>0</v>
      </c>
      <c r="H23" s="26">
        <f>H24</f>
        <v>0</v>
      </c>
      <c r="I23" s="26">
        <f>I24</f>
        <v>0</v>
      </c>
      <c r="J23" s="98"/>
      <c r="K23" s="101"/>
      <c r="L23" s="95"/>
      <c r="M23" s="94"/>
      <c r="N23" s="95"/>
      <c r="O23" s="96"/>
      <c r="P23" s="94"/>
      <c r="Q23" s="94"/>
      <c r="R23" s="93"/>
      <c r="S23" s="96"/>
      <c r="T23" s="94"/>
      <c r="U23" s="94"/>
      <c r="V23" s="93"/>
    </row>
    <row r="24" spans="1:22" x14ac:dyDescent="0.2">
      <c r="A24" s="91">
        <v>16</v>
      </c>
      <c r="B24" s="39" t="s">
        <v>91</v>
      </c>
      <c r="C24" s="17">
        <f t="shared" si="0"/>
        <v>0</v>
      </c>
      <c r="D24" s="94">
        <f t="shared" si="0"/>
        <v>0</v>
      </c>
      <c r="E24" s="94">
        <f t="shared" si="0"/>
        <v>0</v>
      </c>
      <c r="F24" s="95"/>
      <c r="G24" s="19">
        <f t="shared" si="2"/>
        <v>0</v>
      </c>
      <c r="H24" s="94"/>
      <c r="I24" s="94"/>
      <c r="J24" s="98"/>
      <c r="K24" s="101"/>
      <c r="L24" s="95"/>
      <c r="M24" s="94"/>
      <c r="N24" s="95"/>
      <c r="O24" s="96"/>
      <c r="P24" s="94"/>
      <c r="Q24" s="94"/>
      <c r="R24" s="93"/>
      <c r="S24" s="96"/>
      <c r="T24" s="94"/>
      <c r="U24" s="94"/>
      <c r="V24" s="93"/>
    </row>
    <row r="25" spans="1:22" x14ac:dyDescent="0.2">
      <c r="A25" s="91">
        <v>17</v>
      </c>
      <c r="B25" s="24" t="s">
        <v>92</v>
      </c>
      <c r="C25" s="25">
        <f t="shared" si="0"/>
        <v>0</v>
      </c>
      <c r="D25" s="26">
        <f t="shared" si="0"/>
        <v>0</v>
      </c>
      <c r="E25" s="26"/>
      <c r="F25" s="27"/>
      <c r="G25" s="34">
        <f>G26+G27</f>
        <v>0</v>
      </c>
      <c r="H25" s="26">
        <f>H26+H27</f>
        <v>0</v>
      </c>
      <c r="I25" s="26"/>
      <c r="J25" s="35"/>
      <c r="K25" s="101"/>
      <c r="L25" s="94"/>
      <c r="M25" s="94"/>
      <c r="N25" s="95"/>
      <c r="O25" s="96"/>
      <c r="P25" s="94"/>
      <c r="Q25" s="94"/>
      <c r="R25" s="93"/>
      <c r="S25" s="96"/>
      <c r="T25" s="94"/>
      <c r="U25" s="94"/>
      <c r="V25" s="93"/>
    </row>
    <row r="26" spans="1:22" ht="24" x14ac:dyDescent="0.2">
      <c r="A26" s="91">
        <v>18</v>
      </c>
      <c r="B26" s="102" t="s">
        <v>93</v>
      </c>
      <c r="C26" s="17">
        <f t="shared" ref="C26:E54" si="3">G26+K26+O26+S26</f>
        <v>0</v>
      </c>
      <c r="D26" s="94">
        <f t="shared" si="3"/>
        <v>0</v>
      </c>
      <c r="E26" s="94"/>
      <c r="F26" s="95"/>
      <c r="G26" s="103">
        <f>H26+J26</f>
        <v>0</v>
      </c>
      <c r="H26" s="94"/>
      <c r="I26" s="94"/>
      <c r="J26" s="98"/>
      <c r="K26" s="101"/>
      <c r="L26" s="94"/>
      <c r="M26" s="94"/>
      <c r="N26" s="95"/>
      <c r="O26" s="96"/>
      <c r="P26" s="94"/>
      <c r="Q26" s="94"/>
      <c r="R26" s="93"/>
      <c r="S26" s="96"/>
      <c r="T26" s="94"/>
      <c r="U26" s="94"/>
      <c r="V26" s="93"/>
    </row>
    <row r="27" spans="1:22" ht="25.5" x14ac:dyDescent="0.2">
      <c r="A27" s="91">
        <v>19</v>
      </c>
      <c r="B27" s="104" t="s">
        <v>94</v>
      </c>
      <c r="C27" s="17">
        <f t="shared" si="3"/>
        <v>0</v>
      </c>
      <c r="D27" s="94">
        <f t="shared" si="3"/>
        <v>0</v>
      </c>
      <c r="E27" s="94"/>
      <c r="F27" s="95"/>
      <c r="G27" s="103">
        <f>H27+J27</f>
        <v>0</v>
      </c>
      <c r="H27" s="94"/>
      <c r="I27" s="94"/>
      <c r="J27" s="98"/>
      <c r="K27" s="101"/>
      <c r="L27" s="94"/>
      <c r="M27" s="94"/>
      <c r="N27" s="95"/>
      <c r="O27" s="96"/>
      <c r="P27" s="94"/>
      <c r="Q27" s="94"/>
      <c r="R27" s="93"/>
      <c r="S27" s="96"/>
      <c r="T27" s="94"/>
      <c r="U27" s="94"/>
      <c r="V27" s="93"/>
    </row>
    <row r="28" spans="1:22" x14ac:dyDescent="0.2">
      <c r="A28" s="91">
        <f>+A27+1</f>
        <v>20</v>
      </c>
      <c r="B28" s="24" t="s">
        <v>95</v>
      </c>
      <c r="C28" s="25">
        <f t="shared" si="3"/>
        <v>0</v>
      </c>
      <c r="D28" s="26">
        <f t="shared" si="3"/>
        <v>0</v>
      </c>
      <c r="E28" s="94"/>
      <c r="F28" s="95"/>
      <c r="G28" s="34">
        <f>G29+G30</f>
        <v>0</v>
      </c>
      <c r="H28" s="26">
        <f>H29+H30</f>
        <v>0</v>
      </c>
      <c r="I28" s="94"/>
      <c r="J28" s="98"/>
      <c r="K28" s="101"/>
      <c r="L28" s="94"/>
      <c r="M28" s="94"/>
      <c r="N28" s="95"/>
      <c r="O28" s="96"/>
      <c r="P28" s="94"/>
      <c r="Q28" s="94"/>
      <c r="R28" s="93"/>
      <c r="S28" s="96"/>
      <c r="T28" s="94"/>
      <c r="U28" s="94"/>
      <c r="V28" s="93"/>
    </row>
    <row r="29" spans="1:22" x14ac:dyDescent="0.2">
      <c r="A29" s="91">
        <f>+A28+1</f>
        <v>21</v>
      </c>
      <c r="B29" s="105" t="s">
        <v>96</v>
      </c>
      <c r="C29" s="17">
        <f t="shared" si="3"/>
        <v>0</v>
      </c>
      <c r="D29" s="94">
        <f t="shared" si="3"/>
        <v>0</v>
      </c>
      <c r="E29" s="94"/>
      <c r="F29" s="95"/>
      <c r="G29" s="103">
        <f>H29+J29</f>
        <v>0</v>
      </c>
      <c r="H29" s="94"/>
      <c r="I29" s="94"/>
      <c r="J29" s="98"/>
      <c r="K29" s="101"/>
      <c r="L29" s="94"/>
      <c r="M29" s="94"/>
      <c r="N29" s="95"/>
      <c r="O29" s="96"/>
      <c r="P29" s="94"/>
      <c r="Q29" s="94"/>
      <c r="R29" s="93"/>
      <c r="S29" s="96"/>
      <c r="T29" s="94"/>
      <c r="U29" s="94"/>
      <c r="V29" s="93"/>
    </row>
    <row r="30" spans="1:22" x14ac:dyDescent="0.2">
      <c r="A30" s="91">
        <f>+A29+1</f>
        <v>22</v>
      </c>
      <c r="B30" s="39" t="s">
        <v>97</v>
      </c>
      <c r="C30" s="17">
        <f t="shared" si="3"/>
        <v>0</v>
      </c>
      <c r="D30" s="94">
        <f t="shared" si="3"/>
        <v>0</v>
      </c>
      <c r="E30" s="94"/>
      <c r="F30" s="95"/>
      <c r="G30" s="103">
        <f>H30+J30</f>
        <v>0</v>
      </c>
      <c r="H30" s="94"/>
      <c r="I30" s="94"/>
      <c r="J30" s="98"/>
      <c r="K30" s="101"/>
      <c r="L30" s="94"/>
      <c r="M30" s="94"/>
      <c r="N30" s="95"/>
      <c r="O30" s="96"/>
      <c r="P30" s="94"/>
      <c r="Q30" s="94"/>
      <c r="R30" s="93"/>
      <c r="S30" s="96"/>
      <c r="T30" s="94"/>
      <c r="U30" s="94"/>
      <c r="V30" s="93"/>
    </row>
    <row r="31" spans="1:22" x14ac:dyDescent="0.2">
      <c r="A31" s="91">
        <f>+A30+1</f>
        <v>23</v>
      </c>
      <c r="B31" s="24" t="s">
        <v>98</v>
      </c>
      <c r="C31" s="25">
        <f t="shared" si="3"/>
        <v>0</v>
      </c>
      <c r="D31" s="26">
        <f t="shared" si="3"/>
        <v>0</v>
      </c>
      <c r="E31" s="94"/>
      <c r="F31" s="95"/>
      <c r="G31" s="34">
        <f>H31</f>
        <v>0</v>
      </c>
      <c r="H31" s="26">
        <f>H32</f>
        <v>0</v>
      </c>
      <c r="I31" s="94"/>
      <c r="J31" s="98"/>
      <c r="K31" s="101"/>
      <c r="L31" s="94"/>
      <c r="M31" s="94"/>
      <c r="N31" s="95"/>
      <c r="O31" s="96"/>
      <c r="P31" s="94"/>
      <c r="Q31" s="94"/>
      <c r="R31" s="93"/>
      <c r="S31" s="96"/>
      <c r="T31" s="94"/>
      <c r="U31" s="94"/>
      <c r="V31" s="93"/>
    </row>
    <row r="32" spans="1:22" x14ac:dyDescent="0.2">
      <c r="A32" s="91">
        <f>+A31+1</f>
        <v>24</v>
      </c>
      <c r="B32" s="39" t="s">
        <v>99</v>
      </c>
      <c r="C32" s="17">
        <f t="shared" si="3"/>
        <v>0</v>
      </c>
      <c r="D32" s="94">
        <f t="shared" si="3"/>
        <v>0</v>
      </c>
      <c r="E32" s="94"/>
      <c r="F32" s="95"/>
      <c r="G32" s="96">
        <f t="shared" ref="G32:G43" si="4">H32+J32</f>
        <v>0</v>
      </c>
      <c r="H32" s="94"/>
      <c r="I32" s="94"/>
      <c r="J32" s="93"/>
      <c r="K32" s="100"/>
      <c r="L32" s="94"/>
      <c r="M32" s="94"/>
      <c r="N32" s="95"/>
      <c r="O32" s="96"/>
      <c r="P32" s="94"/>
      <c r="Q32" s="94"/>
      <c r="R32" s="93"/>
      <c r="S32" s="96"/>
      <c r="T32" s="94"/>
      <c r="U32" s="94"/>
      <c r="V32" s="93"/>
    </row>
    <row r="33" spans="1:22" x14ac:dyDescent="0.2">
      <c r="A33" s="91">
        <v>25</v>
      </c>
      <c r="B33" s="24" t="s">
        <v>3</v>
      </c>
      <c r="C33" s="25">
        <f t="shared" si="3"/>
        <v>0</v>
      </c>
      <c r="D33" s="26">
        <f t="shared" si="3"/>
        <v>0</v>
      </c>
      <c r="E33" s="26">
        <f t="shared" si="3"/>
        <v>0</v>
      </c>
      <c r="F33" s="27"/>
      <c r="G33" s="28">
        <f t="shared" si="4"/>
        <v>0</v>
      </c>
      <c r="H33" s="26"/>
      <c r="I33" s="26"/>
      <c r="J33" s="29"/>
      <c r="K33" s="25">
        <f>L33+N33</f>
        <v>0</v>
      </c>
      <c r="L33" s="26"/>
      <c r="M33" s="32"/>
      <c r="N33" s="27"/>
      <c r="O33" s="28"/>
      <c r="P33" s="26"/>
      <c r="Q33" s="26"/>
      <c r="R33" s="29"/>
      <c r="S33" s="28"/>
      <c r="T33" s="26"/>
      <c r="U33" s="26"/>
      <c r="V33" s="29"/>
    </row>
    <row r="34" spans="1:22" x14ac:dyDescent="0.2">
      <c r="A34" s="91">
        <v>26</v>
      </c>
      <c r="B34" s="24" t="s">
        <v>10</v>
      </c>
      <c r="C34" s="25">
        <f t="shared" si="3"/>
        <v>0</v>
      </c>
      <c r="D34" s="26">
        <f t="shared" si="3"/>
        <v>0</v>
      </c>
      <c r="E34" s="26">
        <f t="shared" si="3"/>
        <v>0</v>
      </c>
      <c r="F34" s="27"/>
      <c r="G34" s="28">
        <f t="shared" si="4"/>
        <v>0</v>
      </c>
      <c r="H34" s="26"/>
      <c r="I34" s="26"/>
      <c r="J34" s="29"/>
      <c r="K34" s="25">
        <f t="shared" ref="K34:K43" si="5">L34+N34</f>
        <v>0</v>
      </c>
      <c r="L34" s="26"/>
      <c r="M34" s="26"/>
      <c r="N34" s="30"/>
      <c r="O34" s="28"/>
      <c r="P34" s="26"/>
      <c r="Q34" s="26"/>
      <c r="R34" s="29"/>
      <c r="S34" s="28">
        <f t="shared" ref="S34:S43" si="6">T34+V34</f>
        <v>0</v>
      </c>
      <c r="T34" s="26"/>
      <c r="U34" s="26"/>
      <c r="V34" s="31"/>
    </row>
    <row r="35" spans="1:22" x14ac:dyDescent="0.2">
      <c r="A35" s="91">
        <f t="shared" ref="A35:A43" si="7">+A34+1</f>
        <v>27</v>
      </c>
      <c r="B35" s="24" t="s">
        <v>11</v>
      </c>
      <c r="C35" s="25">
        <f t="shared" si="3"/>
        <v>0</v>
      </c>
      <c r="D35" s="26">
        <f t="shared" si="3"/>
        <v>0</v>
      </c>
      <c r="E35" s="26">
        <f t="shared" si="3"/>
        <v>0</v>
      </c>
      <c r="F35" s="27"/>
      <c r="G35" s="28">
        <f t="shared" si="4"/>
        <v>0</v>
      </c>
      <c r="H35" s="26"/>
      <c r="I35" s="26"/>
      <c r="J35" s="31"/>
      <c r="K35" s="25">
        <f t="shared" si="5"/>
        <v>0</v>
      </c>
      <c r="L35" s="26"/>
      <c r="M35" s="26"/>
      <c r="N35" s="30"/>
      <c r="O35" s="28"/>
      <c r="P35" s="26"/>
      <c r="Q35" s="26"/>
      <c r="R35" s="29"/>
      <c r="S35" s="28">
        <f t="shared" si="6"/>
        <v>0</v>
      </c>
      <c r="T35" s="26"/>
      <c r="U35" s="26"/>
      <c r="V35" s="29"/>
    </row>
    <row r="36" spans="1:22" x14ac:dyDescent="0.2">
      <c r="A36" s="91">
        <f t="shared" si="7"/>
        <v>28</v>
      </c>
      <c r="B36" s="24" t="s">
        <v>12</v>
      </c>
      <c r="C36" s="25">
        <f t="shared" si="3"/>
        <v>0</v>
      </c>
      <c r="D36" s="26">
        <f t="shared" si="3"/>
        <v>0</v>
      </c>
      <c r="E36" s="26">
        <f t="shared" si="3"/>
        <v>0</v>
      </c>
      <c r="F36" s="27"/>
      <c r="G36" s="28">
        <f t="shared" si="4"/>
        <v>0</v>
      </c>
      <c r="H36" s="26"/>
      <c r="I36" s="26"/>
      <c r="J36" s="31"/>
      <c r="K36" s="25">
        <f t="shared" si="5"/>
        <v>0</v>
      </c>
      <c r="L36" s="26"/>
      <c r="M36" s="26"/>
      <c r="N36" s="30"/>
      <c r="O36" s="28"/>
      <c r="P36" s="26"/>
      <c r="Q36" s="26"/>
      <c r="R36" s="29"/>
      <c r="S36" s="28">
        <f t="shared" si="6"/>
        <v>0</v>
      </c>
      <c r="T36" s="26"/>
      <c r="U36" s="26"/>
      <c r="V36" s="31"/>
    </row>
    <row r="37" spans="1:22" x14ac:dyDescent="0.2">
      <c r="A37" s="91">
        <f t="shared" si="7"/>
        <v>29</v>
      </c>
      <c r="B37" s="24" t="s">
        <v>13</v>
      </c>
      <c r="C37" s="25">
        <f t="shared" si="3"/>
        <v>0</v>
      </c>
      <c r="D37" s="26">
        <f t="shared" si="3"/>
        <v>0</v>
      </c>
      <c r="E37" s="26">
        <f t="shared" si="3"/>
        <v>0</v>
      </c>
      <c r="F37" s="27"/>
      <c r="G37" s="28">
        <f t="shared" si="4"/>
        <v>0</v>
      </c>
      <c r="H37" s="26"/>
      <c r="I37" s="26"/>
      <c r="J37" s="31"/>
      <c r="K37" s="25">
        <f t="shared" si="5"/>
        <v>0</v>
      </c>
      <c r="L37" s="26"/>
      <c r="M37" s="26"/>
      <c r="N37" s="30"/>
      <c r="O37" s="28"/>
      <c r="P37" s="26"/>
      <c r="Q37" s="26"/>
      <c r="R37" s="29"/>
      <c r="S37" s="28">
        <f t="shared" si="6"/>
        <v>0</v>
      </c>
      <c r="T37" s="26"/>
      <c r="U37" s="26"/>
      <c r="V37" s="31"/>
    </row>
    <row r="38" spans="1:22" x14ac:dyDescent="0.2">
      <c r="A38" s="91">
        <f t="shared" si="7"/>
        <v>30</v>
      </c>
      <c r="B38" s="24" t="s">
        <v>14</v>
      </c>
      <c r="C38" s="25">
        <f t="shared" si="3"/>
        <v>0</v>
      </c>
      <c r="D38" s="26">
        <f t="shared" si="3"/>
        <v>0</v>
      </c>
      <c r="E38" s="26">
        <f t="shared" si="3"/>
        <v>0</v>
      </c>
      <c r="F38" s="27"/>
      <c r="G38" s="28">
        <f t="shared" si="4"/>
        <v>0</v>
      </c>
      <c r="H38" s="26"/>
      <c r="I38" s="26"/>
      <c r="J38" s="31"/>
      <c r="K38" s="25">
        <f t="shared" si="5"/>
        <v>0</v>
      </c>
      <c r="L38" s="26"/>
      <c r="M38" s="26"/>
      <c r="N38" s="30"/>
      <c r="O38" s="28"/>
      <c r="P38" s="26"/>
      <c r="Q38" s="26"/>
      <c r="R38" s="29"/>
      <c r="S38" s="28">
        <f t="shared" si="6"/>
        <v>0</v>
      </c>
      <c r="T38" s="26"/>
      <c r="U38" s="26"/>
      <c r="V38" s="31"/>
    </row>
    <row r="39" spans="1:22" x14ac:dyDescent="0.2">
      <c r="A39" s="91">
        <f t="shared" si="7"/>
        <v>31</v>
      </c>
      <c r="B39" s="24" t="s">
        <v>15</v>
      </c>
      <c r="C39" s="25">
        <f t="shared" si="3"/>
        <v>0</v>
      </c>
      <c r="D39" s="26">
        <f t="shared" si="3"/>
        <v>0</v>
      </c>
      <c r="E39" s="26">
        <f t="shared" si="3"/>
        <v>0</v>
      </c>
      <c r="F39" s="27"/>
      <c r="G39" s="28">
        <f t="shared" si="4"/>
        <v>0</v>
      </c>
      <c r="H39" s="26"/>
      <c r="I39" s="26"/>
      <c r="J39" s="29"/>
      <c r="K39" s="25">
        <f t="shared" si="5"/>
        <v>0</v>
      </c>
      <c r="L39" s="26"/>
      <c r="M39" s="26"/>
      <c r="N39" s="30"/>
      <c r="O39" s="28"/>
      <c r="P39" s="26"/>
      <c r="Q39" s="26"/>
      <c r="R39" s="29"/>
      <c r="S39" s="28">
        <f t="shared" si="6"/>
        <v>0</v>
      </c>
      <c r="T39" s="26"/>
      <c r="U39" s="26"/>
      <c r="V39" s="31"/>
    </row>
    <row r="40" spans="1:22" x14ac:dyDescent="0.2">
      <c r="A40" s="91">
        <f t="shared" si="7"/>
        <v>32</v>
      </c>
      <c r="B40" s="24" t="s">
        <v>16</v>
      </c>
      <c r="C40" s="25">
        <f t="shared" si="3"/>
        <v>0</v>
      </c>
      <c r="D40" s="26">
        <f t="shared" si="3"/>
        <v>0</v>
      </c>
      <c r="E40" s="26">
        <f t="shared" si="3"/>
        <v>0</v>
      </c>
      <c r="F40" s="27"/>
      <c r="G40" s="28">
        <f t="shared" si="4"/>
        <v>0</v>
      </c>
      <c r="H40" s="26"/>
      <c r="I40" s="26"/>
      <c r="J40" s="31"/>
      <c r="K40" s="25">
        <f t="shared" si="5"/>
        <v>0</v>
      </c>
      <c r="L40" s="26"/>
      <c r="M40" s="26"/>
      <c r="N40" s="30"/>
      <c r="O40" s="28"/>
      <c r="P40" s="26"/>
      <c r="Q40" s="26"/>
      <c r="R40" s="29"/>
      <c r="S40" s="28">
        <f t="shared" si="6"/>
        <v>0</v>
      </c>
      <c r="T40" s="26"/>
      <c r="U40" s="26"/>
      <c r="V40" s="31"/>
    </row>
    <row r="41" spans="1:22" x14ac:dyDescent="0.2">
      <c r="A41" s="91">
        <f t="shared" si="7"/>
        <v>33</v>
      </c>
      <c r="B41" s="24" t="s">
        <v>17</v>
      </c>
      <c r="C41" s="25">
        <f t="shared" si="3"/>
        <v>0</v>
      </c>
      <c r="D41" s="26">
        <f t="shared" si="3"/>
        <v>0</v>
      </c>
      <c r="E41" s="26">
        <f t="shared" si="3"/>
        <v>0</v>
      </c>
      <c r="F41" s="27"/>
      <c r="G41" s="28">
        <f t="shared" si="4"/>
        <v>0</v>
      </c>
      <c r="H41" s="26"/>
      <c r="I41" s="26"/>
      <c r="J41" s="31"/>
      <c r="K41" s="25">
        <f t="shared" si="5"/>
        <v>0</v>
      </c>
      <c r="L41" s="26"/>
      <c r="M41" s="26"/>
      <c r="N41" s="30"/>
      <c r="O41" s="28"/>
      <c r="P41" s="26"/>
      <c r="Q41" s="26"/>
      <c r="R41" s="29"/>
      <c r="S41" s="28">
        <f t="shared" si="6"/>
        <v>0</v>
      </c>
      <c r="T41" s="26"/>
      <c r="U41" s="26"/>
      <c r="V41" s="31"/>
    </row>
    <row r="42" spans="1:22" x14ac:dyDescent="0.2">
      <c r="A42" s="91">
        <f t="shared" si="7"/>
        <v>34</v>
      </c>
      <c r="B42" s="24" t="s">
        <v>29</v>
      </c>
      <c r="C42" s="25">
        <f t="shared" si="3"/>
        <v>0</v>
      </c>
      <c r="D42" s="26">
        <f t="shared" si="3"/>
        <v>0</v>
      </c>
      <c r="E42" s="26">
        <f t="shared" si="3"/>
        <v>0</v>
      </c>
      <c r="F42" s="27"/>
      <c r="G42" s="28">
        <f t="shared" si="4"/>
        <v>0</v>
      </c>
      <c r="H42" s="26"/>
      <c r="I42" s="26"/>
      <c r="J42" s="29"/>
      <c r="K42" s="25">
        <f t="shared" si="5"/>
        <v>0</v>
      </c>
      <c r="L42" s="26"/>
      <c r="M42" s="26"/>
      <c r="N42" s="30"/>
      <c r="O42" s="28"/>
      <c r="P42" s="26"/>
      <c r="Q42" s="26"/>
      <c r="R42" s="29"/>
      <c r="S42" s="28">
        <f t="shared" si="6"/>
        <v>0</v>
      </c>
      <c r="T42" s="26"/>
      <c r="U42" s="26"/>
      <c r="V42" s="31"/>
    </row>
    <row r="43" spans="1:22" ht="13.5" thickBot="1" x14ac:dyDescent="0.25">
      <c r="A43" s="106">
        <f t="shared" si="7"/>
        <v>35</v>
      </c>
      <c r="B43" s="54" t="s">
        <v>18</v>
      </c>
      <c r="C43" s="42">
        <f t="shared" si="3"/>
        <v>0</v>
      </c>
      <c r="D43" s="43">
        <f t="shared" si="3"/>
        <v>0</v>
      </c>
      <c r="E43" s="43">
        <f t="shared" si="3"/>
        <v>0</v>
      </c>
      <c r="F43" s="44"/>
      <c r="G43" s="56">
        <f t="shared" si="4"/>
        <v>0</v>
      </c>
      <c r="H43" s="55"/>
      <c r="I43" s="55"/>
      <c r="J43" s="57"/>
      <c r="K43" s="42">
        <f t="shared" si="5"/>
        <v>0</v>
      </c>
      <c r="L43" s="43"/>
      <c r="M43" s="43"/>
      <c r="N43" s="47"/>
      <c r="O43" s="56"/>
      <c r="P43" s="55"/>
      <c r="Q43" s="55"/>
      <c r="R43" s="58"/>
      <c r="S43" s="56">
        <f t="shared" si="6"/>
        <v>0</v>
      </c>
      <c r="T43" s="55"/>
      <c r="U43" s="55"/>
      <c r="V43" s="57"/>
    </row>
    <row r="44" spans="1:22" ht="30.75" thickBot="1" x14ac:dyDescent="0.3">
      <c r="A44" s="71">
        <v>36</v>
      </c>
      <c r="B44" s="72" t="s">
        <v>100</v>
      </c>
      <c r="C44" s="73">
        <f t="shared" si="3"/>
        <v>12628.068999999998</v>
      </c>
      <c r="D44" s="60">
        <f t="shared" si="3"/>
        <v>12616.249999999998</v>
      </c>
      <c r="E44" s="60">
        <f t="shared" si="3"/>
        <v>8198.4619999999977</v>
      </c>
      <c r="F44" s="65">
        <f>J44+N44+R44+V44</f>
        <v>11.819000000000001</v>
      </c>
      <c r="G44" s="74">
        <f>G45+SUM(G55:G85)+SUM(G86:G98)-G90</f>
        <v>5756.8810000000003</v>
      </c>
      <c r="H44" s="60">
        <f>H45+SUM(H55:H85)+SUM(H86:H98)-H90</f>
        <v>5747.0620000000008</v>
      </c>
      <c r="I44" s="60">
        <f>I45+SUM(I55:I85)+SUM(I86:I98)-I90</f>
        <v>3573.1329999999994</v>
      </c>
      <c r="J44" s="60">
        <f>J45+SUM(J55:J85)+SUM(J86:J98)</f>
        <v>9.8190000000000008</v>
      </c>
      <c r="K44" s="64">
        <f>K45+SUM(K55:K98)</f>
        <v>239.86199999999997</v>
      </c>
      <c r="L44" s="60">
        <f>L45+SUM(L55:L98)</f>
        <v>239.86199999999997</v>
      </c>
      <c r="M44" s="60">
        <f>M45+SUM(M55:M98)</f>
        <v>82.593000000000004</v>
      </c>
      <c r="N44" s="107"/>
      <c r="O44" s="108">
        <f>O45+SUM(O55:O98)</f>
        <v>6048.3999999999978</v>
      </c>
      <c r="P44" s="51">
        <f>P45+SUM(P55:P98)</f>
        <v>6048.3999999999978</v>
      </c>
      <c r="Q44" s="51">
        <f>Q45+SUM(Q55:Q98)</f>
        <v>4518.9329999999982</v>
      </c>
      <c r="R44" s="65"/>
      <c r="S44" s="64">
        <f>S45+SUM(S55:S98)</f>
        <v>582.92600000000004</v>
      </c>
      <c r="T44" s="60">
        <f>SUM(T55:T98)</f>
        <v>580.92600000000004</v>
      </c>
      <c r="U44" s="60">
        <f>SUM(U55:U98)</f>
        <v>23.803000000000004</v>
      </c>
      <c r="V44" s="65">
        <f>SUM(V55:V98)</f>
        <v>2</v>
      </c>
    </row>
    <row r="45" spans="1:22" x14ac:dyDescent="0.2">
      <c r="A45" s="76">
        <f>+A44+1</f>
        <v>37</v>
      </c>
      <c r="B45" s="90" t="s">
        <v>101</v>
      </c>
      <c r="C45" s="85">
        <f t="shared" si="3"/>
        <v>287.67100000000005</v>
      </c>
      <c r="D45" s="83">
        <f t="shared" si="3"/>
        <v>287.67100000000005</v>
      </c>
      <c r="E45" s="83">
        <f t="shared" si="3"/>
        <v>134.84699999999998</v>
      </c>
      <c r="F45" s="109"/>
      <c r="G45" s="110">
        <f>H45+J45</f>
        <v>169.44400000000002</v>
      </c>
      <c r="H45" s="111">
        <f>SUM(H46:H54)</f>
        <v>169.44400000000002</v>
      </c>
      <c r="I45" s="111">
        <f>SUM(I46:I53)</f>
        <v>123.249</v>
      </c>
      <c r="J45" s="112"/>
      <c r="K45" s="85">
        <f>+L45</f>
        <v>103.062</v>
      </c>
      <c r="L45" s="83">
        <f>SUM(L46:L54)</f>
        <v>103.062</v>
      </c>
      <c r="M45" s="83"/>
      <c r="N45" s="113"/>
      <c r="O45" s="110">
        <f>P45+R45</f>
        <v>15.164999999999999</v>
      </c>
      <c r="P45" s="111">
        <f>SUM(P46:P53)</f>
        <v>15.164999999999999</v>
      </c>
      <c r="Q45" s="114">
        <f>SUM(Q46:Q53)</f>
        <v>11.597999999999999</v>
      </c>
      <c r="R45" s="115"/>
      <c r="S45" s="116"/>
      <c r="T45" s="117"/>
      <c r="U45" s="117"/>
      <c r="V45" s="113"/>
    </row>
    <row r="46" spans="1:22" x14ac:dyDescent="0.2">
      <c r="A46" s="91">
        <v>38</v>
      </c>
      <c r="B46" s="39" t="s">
        <v>102</v>
      </c>
      <c r="C46" s="19">
        <f>D46+F46</f>
        <v>9</v>
      </c>
      <c r="D46" s="94">
        <f>G46+K46+O46+S46</f>
        <v>9</v>
      </c>
      <c r="E46" s="94">
        <f>I46+M46+Q46+U46</f>
        <v>6.8979999999999997</v>
      </c>
      <c r="F46" s="95"/>
      <c r="G46" s="96"/>
      <c r="H46" s="94"/>
      <c r="I46" s="94"/>
      <c r="J46" s="98"/>
      <c r="K46" s="96"/>
      <c r="L46" s="94"/>
      <c r="M46" s="94"/>
      <c r="N46" s="35"/>
      <c r="O46" s="19">
        <f>P46+R46</f>
        <v>9</v>
      </c>
      <c r="P46" s="94">
        <v>9</v>
      </c>
      <c r="Q46" s="94">
        <v>6.8979999999999997</v>
      </c>
      <c r="R46" s="98"/>
      <c r="S46" s="100"/>
      <c r="T46" s="94"/>
      <c r="U46" s="94"/>
      <c r="V46" s="118"/>
    </row>
    <row r="47" spans="1:22" x14ac:dyDescent="0.2">
      <c r="A47" s="91">
        <v>39</v>
      </c>
      <c r="B47" s="39" t="s">
        <v>103</v>
      </c>
      <c r="C47" s="19">
        <f t="shared" si="3"/>
        <v>103.062</v>
      </c>
      <c r="D47" s="94">
        <f t="shared" si="3"/>
        <v>103.062</v>
      </c>
      <c r="E47" s="94"/>
      <c r="F47" s="95"/>
      <c r="G47" s="96"/>
      <c r="H47" s="94"/>
      <c r="I47" s="94"/>
      <c r="J47" s="93"/>
      <c r="K47" s="19">
        <f>+L47</f>
        <v>103.062</v>
      </c>
      <c r="L47" s="94">
        <v>103.062</v>
      </c>
      <c r="M47" s="94"/>
      <c r="N47" s="93"/>
      <c r="O47" s="19"/>
      <c r="P47" s="94"/>
      <c r="Q47" s="94"/>
      <c r="R47" s="93"/>
      <c r="S47" s="100"/>
      <c r="T47" s="94"/>
      <c r="U47" s="94"/>
      <c r="V47" s="93"/>
    </row>
    <row r="48" spans="1:22" x14ac:dyDescent="0.2">
      <c r="A48" s="91">
        <v>40</v>
      </c>
      <c r="B48" s="39" t="s">
        <v>104</v>
      </c>
      <c r="C48" s="19">
        <f t="shared" si="3"/>
        <v>0</v>
      </c>
      <c r="D48" s="94">
        <f t="shared" si="3"/>
        <v>0</v>
      </c>
      <c r="E48" s="94"/>
      <c r="F48" s="95"/>
      <c r="G48" s="96">
        <f t="shared" ref="G48:G54" si="8">H48+J48</f>
        <v>0</v>
      </c>
      <c r="H48" s="94"/>
      <c r="I48" s="94"/>
      <c r="J48" s="93"/>
      <c r="K48" s="28"/>
      <c r="L48" s="94"/>
      <c r="M48" s="94"/>
      <c r="N48" s="93"/>
      <c r="O48" s="19"/>
      <c r="P48" s="94"/>
      <c r="Q48" s="94"/>
      <c r="R48" s="93"/>
      <c r="S48" s="100"/>
      <c r="T48" s="94"/>
      <c r="U48" s="94"/>
      <c r="V48" s="93"/>
    </row>
    <row r="49" spans="1:22" x14ac:dyDescent="0.2">
      <c r="A49" s="91">
        <v>41</v>
      </c>
      <c r="B49" s="38" t="s">
        <v>105</v>
      </c>
      <c r="C49" s="19">
        <f t="shared" si="3"/>
        <v>0</v>
      </c>
      <c r="D49" s="94">
        <f t="shared" si="3"/>
        <v>0</v>
      </c>
      <c r="E49" s="94"/>
      <c r="F49" s="95"/>
      <c r="G49" s="96">
        <f t="shared" si="8"/>
        <v>0</v>
      </c>
      <c r="H49" s="94"/>
      <c r="I49" s="94"/>
      <c r="J49" s="93"/>
      <c r="K49" s="96"/>
      <c r="L49" s="94"/>
      <c r="M49" s="94"/>
      <c r="N49" s="93"/>
      <c r="O49" s="19"/>
      <c r="P49" s="94"/>
      <c r="Q49" s="94"/>
      <c r="R49" s="93"/>
      <c r="S49" s="100"/>
      <c r="T49" s="94"/>
      <c r="U49" s="94"/>
      <c r="V49" s="93"/>
    </row>
    <row r="50" spans="1:22" x14ac:dyDescent="0.2">
      <c r="A50" s="91">
        <f>+A49+1</f>
        <v>42</v>
      </c>
      <c r="B50" s="119" t="s">
        <v>106</v>
      </c>
      <c r="C50" s="19">
        <f t="shared" si="3"/>
        <v>0</v>
      </c>
      <c r="D50" s="94">
        <f t="shared" si="3"/>
        <v>0</v>
      </c>
      <c r="E50" s="94"/>
      <c r="F50" s="95"/>
      <c r="G50" s="96">
        <f t="shared" si="8"/>
        <v>0</v>
      </c>
      <c r="H50" s="94"/>
      <c r="I50" s="94"/>
      <c r="J50" s="93"/>
      <c r="K50" s="96"/>
      <c r="L50" s="94"/>
      <c r="M50" s="94"/>
      <c r="N50" s="93"/>
      <c r="O50" s="28"/>
      <c r="P50" s="94"/>
      <c r="Q50" s="94"/>
      <c r="R50" s="93"/>
      <c r="S50" s="100"/>
      <c r="T50" s="94"/>
      <c r="U50" s="94"/>
      <c r="V50" s="93"/>
    </row>
    <row r="51" spans="1:22" x14ac:dyDescent="0.2">
      <c r="A51" s="91">
        <v>43</v>
      </c>
      <c r="B51" s="39" t="s">
        <v>107</v>
      </c>
      <c r="C51" s="19">
        <f t="shared" si="3"/>
        <v>0</v>
      </c>
      <c r="D51" s="94">
        <f t="shared" si="3"/>
        <v>0</v>
      </c>
      <c r="E51" s="94"/>
      <c r="F51" s="95"/>
      <c r="G51" s="96">
        <f t="shared" si="8"/>
        <v>0</v>
      </c>
      <c r="H51" s="94"/>
      <c r="I51" s="94"/>
      <c r="J51" s="93"/>
      <c r="K51" s="96"/>
      <c r="L51" s="94"/>
      <c r="M51" s="94"/>
      <c r="N51" s="93"/>
      <c r="O51" s="28"/>
      <c r="P51" s="94"/>
      <c r="Q51" s="94"/>
      <c r="R51" s="93"/>
      <c r="S51" s="100"/>
      <c r="T51" s="94"/>
      <c r="U51" s="94"/>
      <c r="V51" s="93"/>
    </row>
    <row r="52" spans="1:22" x14ac:dyDescent="0.2">
      <c r="A52" s="91">
        <v>44</v>
      </c>
      <c r="B52" s="39" t="s">
        <v>108</v>
      </c>
      <c r="C52" s="19">
        <f t="shared" si="3"/>
        <v>155.13</v>
      </c>
      <c r="D52" s="94">
        <f t="shared" si="3"/>
        <v>155.13</v>
      </c>
      <c r="E52" s="22">
        <f>I52+M52+Q52+U52</f>
        <v>114.852</v>
      </c>
      <c r="F52" s="27"/>
      <c r="G52" s="96">
        <f t="shared" si="8"/>
        <v>148.965</v>
      </c>
      <c r="H52" s="94">
        <v>148.965</v>
      </c>
      <c r="I52" s="94">
        <v>110.152</v>
      </c>
      <c r="J52" s="93"/>
      <c r="K52" s="96"/>
      <c r="L52" s="94"/>
      <c r="M52" s="94"/>
      <c r="N52" s="93"/>
      <c r="O52" s="19">
        <f>P52+R52</f>
        <v>6.165</v>
      </c>
      <c r="P52" s="94">
        <v>6.165</v>
      </c>
      <c r="Q52" s="94">
        <v>4.7</v>
      </c>
      <c r="R52" s="93"/>
      <c r="S52" s="100"/>
      <c r="T52" s="94"/>
      <c r="U52" s="94"/>
      <c r="V52" s="93"/>
    </row>
    <row r="53" spans="1:22" x14ac:dyDescent="0.2">
      <c r="A53" s="91">
        <v>45</v>
      </c>
      <c r="B53" s="39" t="s">
        <v>109</v>
      </c>
      <c r="C53" s="19">
        <f t="shared" si="3"/>
        <v>20.478999999999999</v>
      </c>
      <c r="D53" s="94">
        <f t="shared" si="3"/>
        <v>20.478999999999999</v>
      </c>
      <c r="E53" s="22">
        <f>I53+M53+Q53+U53</f>
        <v>13.097</v>
      </c>
      <c r="F53" s="27"/>
      <c r="G53" s="96">
        <f t="shared" si="8"/>
        <v>20.478999999999999</v>
      </c>
      <c r="H53" s="94">
        <v>20.478999999999999</v>
      </c>
      <c r="I53" s="94">
        <v>13.097</v>
      </c>
      <c r="J53" s="93"/>
      <c r="K53" s="96"/>
      <c r="L53" s="94"/>
      <c r="M53" s="94"/>
      <c r="N53" s="93"/>
      <c r="O53" s="28"/>
      <c r="P53" s="94"/>
      <c r="Q53" s="94"/>
      <c r="R53" s="93"/>
      <c r="S53" s="100"/>
      <c r="T53" s="94"/>
      <c r="U53" s="94"/>
      <c r="V53" s="93"/>
    </row>
    <row r="54" spans="1:22" ht="25.5" x14ac:dyDescent="0.2">
      <c r="A54" s="91">
        <v>46</v>
      </c>
      <c r="B54" s="104" t="s">
        <v>110</v>
      </c>
      <c r="C54" s="19">
        <f t="shared" si="3"/>
        <v>0</v>
      </c>
      <c r="D54" s="94">
        <f t="shared" si="3"/>
        <v>0</v>
      </c>
      <c r="E54" s="26"/>
      <c r="F54" s="27"/>
      <c r="G54" s="96">
        <f t="shared" si="8"/>
        <v>0</v>
      </c>
      <c r="H54" s="94"/>
      <c r="I54" s="94"/>
      <c r="J54" s="93"/>
      <c r="K54" s="96"/>
      <c r="L54" s="94"/>
      <c r="M54" s="94"/>
      <c r="N54" s="93"/>
      <c r="O54" s="28"/>
      <c r="P54" s="94"/>
      <c r="Q54" s="94"/>
      <c r="R54" s="93"/>
      <c r="S54" s="100"/>
      <c r="T54" s="94"/>
      <c r="U54" s="94"/>
      <c r="V54" s="93"/>
    </row>
    <row r="55" spans="1:22" x14ac:dyDescent="0.2">
      <c r="A55" s="91">
        <v>47</v>
      </c>
      <c r="B55" s="24" t="s">
        <v>30</v>
      </c>
      <c r="C55" s="28">
        <f t="shared" ref="C55:E60" si="9">+G55+K55+O55+S55</f>
        <v>365.226</v>
      </c>
      <c r="D55" s="26">
        <f t="shared" si="9"/>
        <v>365.226</v>
      </c>
      <c r="E55" s="26">
        <f t="shared" si="9"/>
        <v>238.83999999999997</v>
      </c>
      <c r="F55" s="27"/>
      <c r="G55" s="28">
        <f t="shared" ref="G55:G60" si="10">+H55</f>
        <v>234.202</v>
      </c>
      <c r="H55" s="26">
        <v>234.202</v>
      </c>
      <c r="I55" s="32">
        <v>159.52799999999999</v>
      </c>
      <c r="J55" s="93"/>
      <c r="K55" s="96"/>
      <c r="L55" s="94"/>
      <c r="M55" s="94"/>
      <c r="N55" s="93"/>
      <c r="O55" s="28">
        <f t="shared" ref="O55:O89" si="11">+P55</f>
        <v>107.324</v>
      </c>
      <c r="P55" s="26">
        <v>107.324</v>
      </c>
      <c r="Q55" s="26">
        <v>79.311999999999998</v>
      </c>
      <c r="R55" s="29"/>
      <c r="S55" s="25">
        <f t="shared" ref="S55:S80" si="12">+T55</f>
        <v>23.7</v>
      </c>
      <c r="T55" s="26">
        <v>23.7</v>
      </c>
      <c r="U55" s="26"/>
      <c r="V55" s="29"/>
    </row>
    <row r="56" spans="1:22" x14ac:dyDescent="0.2">
      <c r="A56" s="91">
        <f t="shared" ref="A56:A62" si="13">+A55+1</f>
        <v>48</v>
      </c>
      <c r="B56" s="24" t="s">
        <v>31</v>
      </c>
      <c r="C56" s="28">
        <f t="shared" si="9"/>
        <v>615.23500000000013</v>
      </c>
      <c r="D56" s="26">
        <f t="shared" si="9"/>
        <v>615.23500000000013</v>
      </c>
      <c r="E56" s="26">
        <f t="shared" si="9"/>
        <v>395.31299999999999</v>
      </c>
      <c r="F56" s="27"/>
      <c r="G56" s="28">
        <f t="shared" si="10"/>
        <v>410.77100000000002</v>
      </c>
      <c r="H56" s="26">
        <v>410.77100000000002</v>
      </c>
      <c r="I56" s="32">
        <v>281.18</v>
      </c>
      <c r="J56" s="93"/>
      <c r="K56" s="96"/>
      <c r="L56" s="94"/>
      <c r="M56" s="94"/>
      <c r="N56" s="93"/>
      <c r="O56" s="28">
        <f t="shared" si="11"/>
        <v>154.524</v>
      </c>
      <c r="P56" s="26">
        <v>154.524</v>
      </c>
      <c r="Q56" s="26">
        <v>114.133</v>
      </c>
      <c r="R56" s="29"/>
      <c r="S56" s="25">
        <f t="shared" si="12"/>
        <v>49.94</v>
      </c>
      <c r="T56" s="26">
        <v>49.94</v>
      </c>
      <c r="U56" s="26"/>
      <c r="V56" s="29"/>
    </row>
    <row r="57" spans="1:22" x14ac:dyDescent="0.2">
      <c r="A57" s="91">
        <f t="shared" si="13"/>
        <v>49</v>
      </c>
      <c r="B57" s="24" t="s">
        <v>19</v>
      </c>
      <c r="C57" s="28">
        <f t="shared" si="9"/>
        <v>250.35600000000002</v>
      </c>
      <c r="D57" s="26">
        <f t="shared" si="9"/>
        <v>250.35600000000002</v>
      </c>
      <c r="E57" s="26">
        <f t="shared" si="9"/>
        <v>149.86500000000001</v>
      </c>
      <c r="F57" s="27"/>
      <c r="G57" s="28">
        <f t="shared" si="10"/>
        <v>161.22800000000001</v>
      </c>
      <c r="H57" s="26">
        <v>161.22800000000001</v>
      </c>
      <c r="I57" s="32">
        <v>92.748000000000005</v>
      </c>
      <c r="J57" s="93"/>
      <c r="K57" s="96"/>
      <c r="L57" s="94"/>
      <c r="M57" s="94"/>
      <c r="N57" s="93"/>
      <c r="O57" s="28">
        <f t="shared" si="11"/>
        <v>77.254000000000005</v>
      </c>
      <c r="P57" s="26">
        <v>77.254000000000005</v>
      </c>
      <c r="Q57" s="26">
        <v>57.116999999999997</v>
      </c>
      <c r="R57" s="29"/>
      <c r="S57" s="25">
        <f t="shared" si="12"/>
        <v>11.874000000000001</v>
      </c>
      <c r="T57" s="26">
        <v>11.874000000000001</v>
      </c>
      <c r="U57" s="26"/>
      <c r="V57" s="29"/>
    </row>
    <row r="58" spans="1:22" x14ac:dyDescent="0.2">
      <c r="A58" s="91">
        <f t="shared" si="13"/>
        <v>50</v>
      </c>
      <c r="B58" s="24" t="s">
        <v>63</v>
      </c>
      <c r="C58" s="28">
        <f t="shared" si="9"/>
        <v>507.96699999999998</v>
      </c>
      <c r="D58" s="26">
        <f t="shared" si="9"/>
        <v>507.96699999999998</v>
      </c>
      <c r="E58" s="26">
        <f t="shared" si="9"/>
        <v>311.05700000000002</v>
      </c>
      <c r="F58" s="27"/>
      <c r="G58" s="28">
        <f t="shared" si="10"/>
        <v>251.68199999999999</v>
      </c>
      <c r="H58" s="26">
        <v>251.68199999999999</v>
      </c>
      <c r="I58" s="26">
        <v>160.03700000000001</v>
      </c>
      <c r="J58" s="93"/>
      <c r="K58" s="96"/>
      <c r="L58" s="94"/>
      <c r="M58" s="94"/>
      <c r="N58" s="93"/>
      <c r="O58" s="28">
        <f t="shared" si="11"/>
        <v>204.285</v>
      </c>
      <c r="P58" s="26">
        <v>204.285</v>
      </c>
      <c r="Q58" s="26">
        <v>151.02000000000001</v>
      </c>
      <c r="R58" s="29"/>
      <c r="S58" s="25">
        <f t="shared" si="12"/>
        <v>52</v>
      </c>
      <c r="T58" s="26">
        <v>52</v>
      </c>
      <c r="U58" s="26"/>
      <c r="V58" s="29"/>
    </row>
    <row r="59" spans="1:22" x14ac:dyDescent="0.2">
      <c r="A59" s="91">
        <f t="shared" si="13"/>
        <v>51</v>
      </c>
      <c r="B59" s="24" t="s">
        <v>64</v>
      </c>
      <c r="C59" s="28">
        <f t="shared" si="9"/>
        <v>187.17400000000001</v>
      </c>
      <c r="D59" s="26">
        <f t="shared" si="9"/>
        <v>187.17400000000001</v>
      </c>
      <c r="E59" s="26">
        <f t="shared" si="9"/>
        <v>118.002</v>
      </c>
      <c r="F59" s="27"/>
      <c r="G59" s="28">
        <f t="shared" si="10"/>
        <v>125.989</v>
      </c>
      <c r="H59" s="26">
        <v>125.989</v>
      </c>
      <c r="I59" s="26">
        <v>80.013999999999996</v>
      </c>
      <c r="J59" s="93"/>
      <c r="K59" s="96"/>
      <c r="L59" s="94"/>
      <c r="M59" s="94"/>
      <c r="N59" s="93"/>
      <c r="O59" s="28">
        <f t="shared" si="11"/>
        <v>51.384999999999998</v>
      </c>
      <c r="P59" s="26">
        <v>51.384999999999998</v>
      </c>
      <c r="Q59" s="26">
        <v>37.988</v>
      </c>
      <c r="R59" s="29"/>
      <c r="S59" s="25">
        <f t="shared" si="12"/>
        <v>9.8000000000000007</v>
      </c>
      <c r="T59" s="26">
        <v>9.8000000000000007</v>
      </c>
      <c r="U59" s="26"/>
      <c r="V59" s="29"/>
    </row>
    <row r="60" spans="1:22" x14ac:dyDescent="0.2">
      <c r="A60" s="91">
        <f t="shared" si="13"/>
        <v>52</v>
      </c>
      <c r="B60" s="24" t="s">
        <v>65</v>
      </c>
      <c r="C60" s="28">
        <f t="shared" si="9"/>
        <v>217.50700000000001</v>
      </c>
      <c r="D60" s="26">
        <f t="shared" si="9"/>
        <v>217.50700000000001</v>
      </c>
      <c r="E60" s="26">
        <f t="shared" si="9"/>
        <v>153.99099999999999</v>
      </c>
      <c r="F60" s="27"/>
      <c r="G60" s="28">
        <f t="shared" si="10"/>
        <v>105.001</v>
      </c>
      <c r="H60" s="26">
        <v>105.001</v>
      </c>
      <c r="I60" s="26">
        <v>76.888999999999996</v>
      </c>
      <c r="J60" s="93"/>
      <c r="K60" s="96"/>
      <c r="L60" s="94"/>
      <c r="M60" s="94"/>
      <c r="N60" s="93"/>
      <c r="O60" s="28">
        <f t="shared" si="11"/>
        <v>103.206</v>
      </c>
      <c r="P60" s="26">
        <v>103.206</v>
      </c>
      <c r="Q60" s="26">
        <v>77.102000000000004</v>
      </c>
      <c r="R60" s="29"/>
      <c r="S60" s="25">
        <f t="shared" si="12"/>
        <v>9.3000000000000007</v>
      </c>
      <c r="T60" s="26">
        <v>9.3000000000000007</v>
      </c>
      <c r="U60" s="26"/>
      <c r="V60" s="29"/>
    </row>
    <row r="61" spans="1:22" x14ac:dyDescent="0.2">
      <c r="A61" s="91">
        <f t="shared" si="13"/>
        <v>53</v>
      </c>
      <c r="B61" s="53" t="s">
        <v>66</v>
      </c>
      <c r="C61" s="28">
        <f t="shared" ref="C61:E62" si="14">G61+K61+O61+S61</f>
        <v>99.957999999999998</v>
      </c>
      <c r="D61" s="26">
        <f t="shared" si="14"/>
        <v>99.957999999999998</v>
      </c>
      <c r="E61" s="26">
        <f t="shared" si="14"/>
        <v>73.231000000000009</v>
      </c>
      <c r="F61" s="27"/>
      <c r="G61" s="28">
        <f>H61+J61</f>
        <v>12.282999999999999</v>
      </c>
      <c r="H61" s="26">
        <v>12.282999999999999</v>
      </c>
      <c r="I61" s="26">
        <v>8.3070000000000004</v>
      </c>
      <c r="J61" s="93"/>
      <c r="K61" s="96"/>
      <c r="L61" s="94"/>
      <c r="M61" s="94"/>
      <c r="N61" s="93"/>
      <c r="O61" s="28">
        <f t="shared" si="11"/>
        <v>87.674999999999997</v>
      </c>
      <c r="P61" s="26">
        <v>87.674999999999997</v>
      </c>
      <c r="Q61" s="26">
        <v>64.924000000000007</v>
      </c>
      <c r="R61" s="29"/>
      <c r="S61" s="25"/>
      <c r="T61" s="26"/>
      <c r="U61" s="26"/>
      <c r="V61" s="29"/>
    </row>
    <row r="62" spans="1:22" x14ac:dyDescent="0.2">
      <c r="A62" s="91">
        <f t="shared" si="13"/>
        <v>54</v>
      </c>
      <c r="B62" s="52" t="s">
        <v>111</v>
      </c>
      <c r="C62" s="28">
        <f t="shared" si="14"/>
        <v>77.878</v>
      </c>
      <c r="D62" s="26">
        <f t="shared" si="14"/>
        <v>77.878</v>
      </c>
      <c r="E62" s="26">
        <f t="shared" si="14"/>
        <v>56.347000000000001</v>
      </c>
      <c r="F62" s="27"/>
      <c r="G62" s="28">
        <f>H62+J62</f>
        <v>38.540999999999997</v>
      </c>
      <c r="H62" s="26">
        <v>38.540999999999997</v>
      </c>
      <c r="I62" s="26">
        <v>26.817</v>
      </c>
      <c r="J62" s="29"/>
      <c r="K62" s="28"/>
      <c r="L62" s="26"/>
      <c r="M62" s="26"/>
      <c r="N62" s="29"/>
      <c r="O62" s="28">
        <f t="shared" si="11"/>
        <v>39.337000000000003</v>
      </c>
      <c r="P62" s="26">
        <v>39.337000000000003</v>
      </c>
      <c r="Q62" s="26">
        <v>29.53</v>
      </c>
      <c r="R62" s="29"/>
      <c r="S62" s="25"/>
      <c r="T62" s="26"/>
      <c r="U62" s="26"/>
      <c r="V62" s="29"/>
    </row>
    <row r="63" spans="1:22" x14ac:dyDescent="0.2">
      <c r="A63" s="91">
        <v>55</v>
      </c>
      <c r="B63" s="24" t="s">
        <v>38</v>
      </c>
      <c r="C63" s="28">
        <f t="shared" ref="C63:F73" si="15">+G63+K63+O63+S63</f>
        <v>624.67700000000002</v>
      </c>
      <c r="D63" s="26">
        <f t="shared" si="15"/>
        <v>624.67700000000002</v>
      </c>
      <c r="E63" s="26">
        <f t="shared" si="15"/>
        <v>400.18200000000002</v>
      </c>
      <c r="F63" s="27"/>
      <c r="G63" s="28">
        <f>+H63+J63</f>
        <v>389.04599999999999</v>
      </c>
      <c r="H63" s="26">
        <v>389.04599999999999</v>
      </c>
      <c r="I63" s="26">
        <v>262.05900000000003</v>
      </c>
      <c r="J63" s="29"/>
      <c r="K63" s="96"/>
      <c r="L63" s="94"/>
      <c r="M63" s="94"/>
      <c r="N63" s="93"/>
      <c r="O63" s="28">
        <f t="shared" si="11"/>
        <v>186.53100000000001</v>
      </c>
      <c r="P63" s="26">
        <v>186.53100000000001</v>
      </c>
      <c r="Q63" s="26">
        <v>138.12299999999999</v>
      </c>
      <c r="R63" s="29"/>
      <c r="S63" s="25">
        <f t="shared" si="12"/>
        <v>49.1</v>
      </c>
      <c r="T63" s="26">
        <v>49.1</v>
      </c>
      <c r="U63" s="26"/>
      <c r="V63" s="29"/>
    </row>
    <row r="64" spans="1:22" x14ac:dyDescent="0.2">
      <c r="A64" s="91">
        <f>+A63+1</f>
        <v>56</v>
      </c>
      <c r="B64" s="24" t="s">
        <v>20</v>
      </c>
      <c r="C64" s="28">
        <f t="shared" si="15"/>
        <v>603.21199999999999</v>
      </c>
      <c r="D64" s="26">
        <f t="shared" si="15"/>
        <v>603.21199999999999</v>
      </c>
      <c r="E64" s="26">
        <f t="shared" si="15"/>
        <v>415.82900000000001</v>
      </c>
      <c r="F64" s="27"/>
      <c r="G64" s="28">
        <f t="shared" ref="G64:G71" si="16">+H64</f>
        <v>157.303</v>
      </c>
      <c r="H64" s="26">
        <v>157.303</v>
      </c>
      <c r="I64" s="26">
        <v>96.394000000000005</v>
      </c>
      <c r="J64" s="29"/>
      <c r="K64" s="28"/>
      <c r="L64" s="26"/>
      <c r="M64" s="26"/>
      <c r="N64" s="29"/>
      <c r="O64" s="28">
        <f t="shared" si="11"/>
        <v>429.40899999999999</v>
      </c>
      <c r="P64" s="26">
        <v>429.40899999999999</v>
      </c>
      <c r="Q64" s="26">
        <v>319.435</v>
      </c>
      <c r="R64" s="29"/>
      <c r="S64" s="25">
        <f>+T64+V64</f>
        <v>16.5</v>
      </c>
      <c r="T64" s="26">
        <v>16.5</v>
      </c>
      <c r="U64" s="26"/>
      <c r="V64" s="29"/>
    </row>
    <row r="65" spans="1:22" x14ac:dyDescent="0.2">
      <c r="A65" s="91">
        <f>+A64+1</f>
        <v>57</v>
      </c>
      <c r="B65" s="24" t="s">
        <v>67</v>
      </c>
      <c r="C65" s="28">
        <f t="shared" si="15"/>
        <v>111.27</v>
      </c>
      <c r="D65" s="26">
        <f t="shared" si="15"/>
        <v>111.27</v>
      </c>
      <c r="E65" s="26">
        <f t="shared" si="15"/>
        <v>76.388999999999996</v>
      </c>
      <c r="F65" s="27"/>
      <c r="G65" s="28">
        <f t="shared" si="16"/>
        <v>44.99</v>
      </c>
      <c r="H65" s="26">
        <v>44.99</v>
      </c>
      <c r="I65" s="26">
        <v>32.421999999999997</v>
      </c>
      <c r="J65" s="93"/>
      <c r="K65" s="28"/>
      <c r="L65" s="94"/>
      <c r="M65" s="94"/>
      <c r="N65" s="93"/>
      <c r="O65" s="28">
        <f t="shared" si="11"/>
        <v>58.98</v>
      </c>
      <c r="P65" s="26">
        <v>58.98</v>
      </c>
      <c r="Q65" s="26">
        <v>43.966999999999999</v>
      </c>
      <c r="R65" s="29"/>
      <c r="S65" s="25">
        <f t="shared" si="12"/>
        <v>7.3</v>
      </c>
      <c r="T65" s="26">
        <v>7.3</v>
      </c>
      <c r="U65" s="26"/>
      <c r="V65" s="29"/>
    </row>
    <row r="66" spans="1:22" x14ac:dyDescent="0.2">
      <c r="A66" s="91">
        <v>58</v>
      </c>
      <c r="B66" s="24" t="s">
        <v>32</v>
      </c>
      <c r="C66" s="28">
        <f t="shared" si="15"/>
        <v>269.07600000000002</v>
      </c>
      <c r="D66" s="26">
        <f t="shared" si="15"/>
        <v>269.07600000000002</v>
      </c>
      <c r="E66" s="26">
        <f t="shared" si="15"/>
        <v>176.86699999999999</v>
      </c>
      <c r="F66" s="27"/>
      <c r="G66" s="28">
        <f t="shared" si="16"/>
        <v>150.792</v>
      </c>
      <c r="H66" s="26">
        <v>150.792</v>
      </c>
      <c r="I66" s="26">
        <v>95.168999999999997</v>
      </c>
      <c r="J66" s="93"/>
      <c r="K66" s="96"/>
      <c r="L66" s="94"/>
      <c r="M66" s="94"/>
      <c r="N66" s="93"/>
      <c r="O66" s="28">
        <f t="shared" si="11"/>
        <v>108.28400000000001</v>
      </c>
      <c r="P66" s="26">
        <v>108.28400000000001</v>
      </c>
      <c r="Q66" s="26">
        <v>81.697999999999993</v>
      </c>
      <c r="R66" s="29"/>
      <c r="S66" s="25">
        <f t="shared" si="12"/>
        <v>10</v>
      </c>
      <c r="T66" s="26">
        <v>10</v>
      </c>
      <c r="U66" s="26"/>
      <c r="V66" s="29"/>
    </row>
    <row r="67" spans="1:22" x14ac:dyDescent="0.2">
      <c r="A67" s="91">
        <f>+A66+1</f>
        <v>59</v>
      </c>
      <c r="B67" s="24" t="s">
        <v>39</v>
      </c>
      <c r="C67" s="28">
        <f t="shared" si="15"/>
        <v>225.73699999999999</v>
      </c>
      <c r="D67" s="26">
        <f t="shared" si="15"/>
        <v>222.73699999999999</v>
      </c>
      <c r="E67" s="26">
        <f t="shared" si="15"/>
        <v>164.20500000000001</v>
      </c>
      <c r="F67" s="27">
        <f t="shared" si="15"/>
        <v>3</v>
      </c>
      <c r="G67" s="28">
        <f>+H67+J67</f>
        <v>32.887</v>
      </c>
      <c r="H67" s="26">
        <v>29.887</v>
      </c>
      <c r="I67" s="26">
        <v>21.202999999999999</v>
      </c>
      <c r="J67" s="29">
        <v>3</v>
      </c>
      <c r="K67" s="96"/>
      <c r="L67" s="94"/>
      <c r="M67" s="94"/>
      <c r="N67" s="93"/>
      <c r="O67" s="28">
        <f t="shared" si="11"/>
        <v>188.85</v>
      </c>
      <c r="P67" s="26">
        <v>188.85</v>
      </c>
      <c r="Q67" s="26">
        <v>141.00200000000001</v>
      </c>
      <c r="R67" s="29"/>
      <c r="S67" s="25">
        <f t="shared" si="12"/>
        <v>4</v>
      </c>
      <c r="T67" s="26">
        <v>4</v>
      </c>
      <c r="U67" s="26">
        <v>2</v>
      </c>
      <c r="V67" s="29"/>
    </row>
    <row r="68" spans="1:22" x14ac:dyDescent="0.2">
      <c r="A68" s="91">
        <v>60</v>
      </c>
      <c r="B68" s="24" t="s">
        <v>68</v>
      </c>
      <c r="C68" s="28">
        <f t="shared" si="15"/>
        <v>10.870999999999999</v>
      </c>
      <c r="D68" s="26">
        <f t="shared" si="15"/>
        <v>10.870999999999999</v>
      </c>
      <c r="E68" s="26">
        <f t="shared" si="15"/>
        <v>7.4240000000000004</v>
      </c>
      <c r="F68" s="27"/>
      <c r="G68" s="28"/>
      <c r="H68" s="26"/>
      <c r="I68" s="26"/>
      <c r="J68" s="93"/>
      <c r="K68" s="28">
        <f>+L68</f>
        <v>0.7</v>
      </c>
      <c r="L68" s="26">
        <v>0.7</v>
      </c>
      <c r="M68" s="94"/>
      <c r="N68" s="93"/>
      <c r="O68" s="28">
        <f t="shared" si="11"/>
        <v>10.170999999999999</v>
      </c>
      <c r="P68" s="26">
        <v>10.170999999999999</v>
      </c>
      <c r="Q68" s="26">
        <v>7.4240000000000004</v>
      </c>
      <c r="R68" s="29"/>
      <c r="S68" s="25"/>
      <c r="T68" s="26"/>
      <c r="U68" s="26"/>
      <c r="V68" s="29"/>
    </row>
    <row r="69" spans="1:22" x14ac:dyDescent="0.2">
      <c r="A69" s="91">
        <v>61</v>
      </c>
      <c r="B69" s="24" t="s">
        <v>69</v>
      </c>
      <c r="C69" s="28">
        <f t="shared" si="15"/>
        <v>330.24099999999999</v>
      </c>
      <c r="D69" s="26">
        <f t="shared" si="15"/>
        <v>330.24099999999999</v>
      </c>
      <c r="E69" s="26">
        <f t="shared" si="15"/>
        <v>215.035</v>
      </c>
      <c r="F69" s="27"/>
      <c r="G69" s="28">
        <f t="shared" si="16"/>
        <v>179.85300000000001</v>
      </c>
      <c r="H69" s="26">
        <v>179.85300000000001</v>
      </c>
      <c r="I69" s="26">
        <v>112.714</v>
      </c>
      <c r="J69" s="93"/>
      <c r="K69" s="96"/>
      <c r="L69" s="94"/>
      <c r="M69" s="94"/>
      <c r="N69" s="93"/>
      <c r="O69" s="28">
        <f t="shared" si="11"/>
        <v>135.88800000000001</v>
      </c>
      <c r="P69" s="26">
        <v>135.88800000000001</v>
      </c>
      <c r="Q69" s="26">
        <v>102.321</v>
      </c>
      <c r="R69" s="29"/>
      <c r="S69" s="25">
        <f t="shared" si="12"/>
        <v>14.5</v>
      </c>
      <c r="T69" s="26">
        <v>14.5</v>
      </c>
      <c r="U69" s="26"/>
      <c r="V69" s="29"/>
    </row>
    <row r="70" spans="1:22" x14ac:dyDescent="0.2">
      <c r="A70" s="91">
        <v>62</v>
      </c>
      <c r="B70" s="24" t="s">
        <v>21</v>
      </c>
      <c r="C70" s="28">
        <f t="shared" si="15"/>
        <v>1724.7089999999998</v>
      </c>
      <c r="D70" s="26">
        <f t="shared" si="15"/>
        <v>1723.7089999999998</v>
      </c>
      <c r="E70" s="26">
        <f t="shared" si="15"/>
        <v>1117.961</v>
      </c>
      <c r="F70" s="27">
        <f t="shared" si="15"/>
        <v>1</v>
      </c>
      <c r="G70" s="28">
        <f t="shared" si="16"/>
        <v>657.93399999999997</v>
      </c>
      <c r="H70" s="26">
        <v>657.93399999999997</v>
      </c>
      <c r="I70" s="26">
        <v>375.584</v>
      </c>
      <c r="J70" s="93"/>
      <c r="K70" s="96"/>
      <c r="L70" s="94"/>
      <c r="M70" s="94"/>
      <c r="N70" s="93"/>
      <c r="O70" s="28">
        <f>P70+R70</f>
        <v>991.77499999999998</v>
      </c>
      <c r="P70" s="26">
        <v>991.77499999999998</v>
      </c>
      <c r="Q70" s="26">
        <v>742.37699999999995</v>
      </c>
      <c r="R70" s="29"/>
      <c r="S70" s="25">
        <f>+T70+V70</f>
        <v>75</v>
      </c>
      <c r="T70" s="26">
        <v>74</v>
      </c>
      <c r="U70" s="26"/>
      <c r="V70" s="29">
        <v>1</v>
      </c>
    </row>
    <row r="71" spans="1:22" x14ac:dyDescent="0.2">
      <c r="A71" s="91">
        <v>63</v>
      </c>
      <c r="B71" s="24" t="s">
        <v>112</v>
      </c>
      <c r="C71" s="28">
        <f t="shared" si="15"/>
        <v>100.68600000000001</v>
      </c>
      <c r="D71" s="26">
        <f t="shared" si="15"/>
        <v>99.686000000000007</v>
      </c>
      <c r="E71" s="26">
        <f t="shared" si="15"/>
        <v>55.722000000000001</v>
      </c>
      <c r="F71" s="27">
        <f t="shared" si="15"/>
        <v>1</v>
      </c>
      <c r="G71" s="28">
        <f t="shared" si="16"/>
        <v>90.686000000000007</v>
      </c>
      <c r="H71" s="26">
        <v>90.686000000000007</v>
      </c>
      <c r="I71" s="26">
        <v>55.722000000000001</v>
      </c>
      <c r="J71" s="29"/>
      <c r="K71" s="28"/>
      <c r="L71" s="26"/>
      <c r="M71" s="26"/>
      <c r="N71" s="29"/>
      <c r="O71" s="28"/>
      <c r="P71" s="26"/>
      <c r="Q71" s="26"/>
      <c r="R71" s="29"/>
      <c r="S71" s="25">
        <f>+T71+V71</f>
        <v>10</v>
      </c>
      <c r="T71" s="26">
        <v>9</v>
      </c>
      <c r="U71" s="26"/>
      <c r="V71" s="29">
        <v>1</v>
      </c>
    </row>
    <row r="72" spans="1:22" x14ac:dyDescent="0.2">
      <c r="A72" s="91">
        <v>64</v>
      </c>
      <c r="B72" s="24" t="s">
        <v>70</v>
      </c>
      <c r="C72" s="28">
        <f t="shared" si="15"/>
        <v>1181.079</v>
      </c>
      <c r="D72" s="26">
        <f t="shared" si="15"/>
        <v>1175.3890000000001</v>
      </c>
      <c r="E72" s="26">
        <f t="shared" si="15"/>
        <v>807.976</v>
      </c>
      <c r="F72" s="26">
        <f t="shared" si="15"/>
        <v>5.69</v>
      </c>
      <c r="G72" s="28">
        <f>+H72+J72</f>
        <v>302.45499999999998</v>
      </c>
      <c r="H72" s="26">
        <v>296.76499999999999</v>
      </c>
      <c r="I72" s="26">
        <v>183.374</v>
      </c>
      <c r="J72" s="29">
        <v>5.69</v>
      </c>
      <c r="K72" s="96"/>
      <c r="L72" s="94"/>
      <c r="M72" s="94"/>
      <c r="N72" s="93"/>
      <c r="O72" s="28">
        <f>P72+R72</f>
        <v>839.62400000000002</v>
      </c>
      <c r="P72" s="26">
        <v>839.62400000000002</v>
      </c>
      <c r="Q72" s="26">
        <v>624.60199999999998</v>
      </c>
      <c r="R72" s="29"/>
      <c r="S72" s="25">
        <f t="shared" si="12"/>
        <v>39</v>
      </c>
      <c r="T72" s="26">
        <v>39</v>
      </c>
      <c r="U72" s="26"/>
      <c r="V72" s="29"/>
    </row>
    <row r="73" spans="1:22" x14ac:dyDescent="0.2">
      <c r="A73" s="91">
        <f>+A72+1</f>
        <v>65</v>
      </c>
      <c r="B73" s="24" t="s">
        <v>22</v>
      </c>
      <c r="C73" s="28">
        <f t="shared" si="15"/>
        <v>744.85</v>
      </c>
      <c r="D73" s="26">
        <f t="shared" si="15"/>
        <v>744.85</v>
      </c>
      <c r="E73" s="26">
        <f t="shared" si="15"/>
        <v>480.98</v>
      </c>
      <c r="F73" s="26"/>
      <c r="G73" s="28">
        <f>+H73+J73</f>
        <v>276.029</v>
      </c>
      <c r="H73" s="26">
        <v>276.029</v>
      </c>
      <c r="I73" s="26">
        <v>141.018</v>
      </c>
      <c r="J73" s="29"/>
      <c r="K73" s="96"/>
      <c r="L73" s="94"/>
      <c r="M73" s="94"/>
      <c r="N73" s="93"/>
      <c r="O73" s="28">
        <f t="shared" si="11"/>
        <v>453.82100000000003</v>
      </c>
      <c r="P73" s="26">
        <v>453.82100000000003</v>
      </c>
      <c r="Q73" s="26">
        <v>339.96199999999999</v>
      </c>
      <c r="R73" s="29"/>
      <c r="S73" s="25">
        <f t="shared" si="12"/>
        <v>15</v>
      </c>
      <c r="T73" s="26">
        <v>15</v>
      </c>
      <c r="U73" s="26"/>
      <c r="V73" s="29"/>
    </row>
    <row r="74" spans="1:22" x14ac:dyDescent="0.2">
      <c r="A74" s="91">
        <f>+A73+1</f>
        <v>66</v>
      </c>
      <c r="B74" s="53" t="s">
        <v>113</v>
      </c>
      <c r="C74" s="28">
        <f t="shared" ref="C74:E75" si="17">G74+K74+O74+S74</f>
        <v>37.659999999999997</v>
      </c>
      <c r="D74" s="26">
        <f t="shared" si="17"/>
        <v>37.659999999999997</v>
      </c>
      <c r="E74" s="26">
        <f t="shared" si="17"/>
        <v>26.902999999999999</v>
      </c>
      <c r="F74" s="27"/>
      <c r="G74" s="28">
        <f>H74+J74</f>
        <v>33.159999999999997</v>
      </c>
      <c r="H74" s="26">
        <v>33.159999999999997</v>
      </c>
      <c r="I74" s="26">
        <v>24.834</v>
      </c>
      <c r="J74" s="29"/>
      <c r="K74" s="28"/>
      <c r="L74" s="26"/>
      <c r="M74" s="26"/>
      <c r="N74" s="29"/>
      <c r="O74" s="28"/>
      <c r="P74" s="26"/>
      <c r="Q74" s="26"/>
      <c r="R74" s="29"/>
      <c r="S74" s="25">
        <f t="shared" si="12"/>
        <v>4.5</v>
      </c>
      <c r="T74" s="26">
        <v>4.5</v>
      </c>
      <c r="U74" s="26">
        <v>2.069</v>
      </c>
      <c r="V74" s="29"/>
    </row>
    <row r="75" spans="1:22" x14ac:dyDescent="0.2">
      <c r="A75" s="91">
        <f>+A74+1</f>
        <v>67</v>
      </c>
      <c r="B75" s="24" t="s">
        <v>71</v>
      </c>
      <c r="C75" s="28">
        <f t="shared" si="17"/>
        <v>400.32900000000001</v>
      </c>
      <c r="D75" s="26">
        <f t="shared" si="17"/>
        <v>400.32900000000001</v>
      </c>
      <c r="E75" s="26">
        <f t="shared" si="17"/>
        <v>259.84100000000001</v>
      </c>
      <c r="F75" s="27"/>
      <c r="G75" s="28">
        <f>H75+J75</f>
        <v>194.916</v>
      </c>
      <c r="H75" s="26">
        <v>194.916</v>
      </c>
      <c r="I75" s="26">
        <v>119.081</v>
      </c>
      <c r="J75" s="29"/>
      <c r="K75" s="96"/>
      <c r="L75" s="94"/>
      <c r="M75" s="94"/>
      <c r="N75" s="93"/>
      <c r="O75" s="28">
        <f t="shared" si="11"/>
        <v>187.41300000000001</v>
      </c>
      <c r="P75" s="26">
        <v>187.41300000000001</v>
      </c>
      <c r="Q75" s="26">
        <v>140.76</v>
      </c>
      <c r="R75" s="29"/>
      <c r="S75" s="25">
        <f t="shared" si="12"/>
        <v>18</v>
      </c>
      <c r="T75" s="26">
        <v>18</v>
      </c>
      <c r="U75" s="26"/>
      <c r="V75" s="29"/>
    </row>
    <row r="76" spans="1:22" x14ac:dyDescent="0.2">
      <c r="A76" s="91">
        <f>+A75+1</f>
        <v>68</v>
      </c>
      <c r="B76" s="24" t="s">
        <v>23</v>
      </c>
      <c r="C76" s="28">
        <f t="shared" ref="C76:E78" si="18">+G76+K76+O76+S76</f>
        <v>646.21299999999997</v>
      </c>
      <c r="D76" s="26">
        <f t="shared" si="18"/>
        <v>646.21299999999997</v>
      </c>
      <c r="E76" s="26">
        <f t="shared" si="18"/>
        <v>410.47200000000004</v>
      </c>
      <c r="F76" s="27"/>
      <c r="G76" s="28">
        <f>+H76</f>
        <v>251.79900000000001</v>
      </c>
      <c r="H76" s="26">
        <v>251.79900000000001</v>
      </c>
      <c r="I76" s="26">
        <v>125.61499999999999</v>
      </c>
      <c r="J76" s="93"/>
      <c r="K76" s="96"/>
      <c r="L76" s="94"/>
      <c r="M76" s="94"/>
      <c r="N76" s="93"/>
      <c r="O76" s="28">
        <f t="shared" si="11"/>
        <v>379.91399999999999</v>
      </c>
      <c r="P76" s="26">
        <v>379.91399999999999</v>
      </c>
      <c r="Q76" s="26">
        <v>284.85700000000003</v>
      </c>
      <c r="R76" s="29"/>
      <c r="S76" s="25">
        <f t="shared" si="12"/>
        <v>14.5</v>
      </c>
      <c r="T76" s="26">
        <v>14.5</v>
      </c>
      <c r="U76" s="26"/>
      <c r="V76" s="29"/>
    </row>
    <row r="77" spans="1:22" x14ac:dyDescent="0.2">
      <c r="A77" s="91">
        <f>+A76+1</f>
        <v>69</v>
      </c>
      <c r="B77" s="24" t="s">
        <v>114</v>
      </c>
      <c r="C77" s="28">
        <f t="shared" si="18"/>
        <v>154.251</v>
      </c>
      <c r="D77" s="26">
        <f t="shared" si="18"/>
        <v>154.251</v>
      </c>
      <c r="E77" s="26">
        <f t="shared" si="18"/>
        <v>87.855999999999995</v>
      </c>
      <c r="F77" s="27"/>
      <c r="G77" s="28">
        <f>+H77</f>
        <v>102.15900000000001</v>
      </c>
      <c r="H77" s="26">
        <v>102.15900000000001</v>
      </c>
      <c r="I77" s="26">
        <v>54.658000000000001</v>
      </c>
      <c r="J77" s="29"/>
      <c r="K77" s="28"/>
      <c r="L77" s="26"/>
      <c r="M77" s="26"/>
      <c r="N77" s="29"/>
      <c r="O77" s="28">
        <f t="shared" si="11"/>
        <v>44.892000000000003</v>
      </c>
      <c r="P77" s="26">
        <v>44.892000000000003</v>
      </c>
      <c r="Q77" s="26">
        <v>33.198</v>
      </c>
      <c r="R77" s="29"/>
      <c r="S77" s="25">
        <f t="shared" si="12"/>
        <v>7.2</v>
      </c>
      <c r="T77" s="26">
        <v>7.2</v>
      </c>
      <c r="U77" s="26"/>
      <c r="V77" s="29"/>
    </row>
    <row r="78" spans="1:22" x14ac:dyDescent="0.2">
      <c r="A78" s="91">
        <v>70</v>
      </c>
      <c r="B78" s="53" t="s">
        <v>115</v>
      </c>
      <c r="C78" s="28">
        <f>+G78+K78+O78+S78</f>
        <v>41.170999999999999</v>
      </c>
      <c r="D78" s="26">
        <f t="shared" si="18"/>
        <v>41.170999999999999</v>
      </c>
      <c r="E78" s="26">
        <f t="shared" si="18"/>
        <v>28.078000000000003</v>
      </c>
      <c r="F78" s="27"/>
      <c r="G78" s="28">
        <f>+H78</f>
        <v>39.658999999999999</v>
      </c>
      <c r="H78" s="26">
        <v>39.658999999999999</v>
      </c>
      <c r="I78" s="26">
        <v>27.382000000000001</v>
      </c>
      <c r="J78" s="29"/>
      <c r="K78" s="28"/>
      <c r="L78" s="26"/>
      <c r="M78" s="26"/>
      <c r="N78" s="29"/>
      <c r="O78" s="28"/>
      <c r="P78" s="26"/>
      <c r="Q78" s="26"/>
      <c r="R78" s="29"/>
      <c r="S78" s="25">
        <f t="shared" si="12"/>
        <v>1.512</v>
      </c>
      <c r="T78" s="26">
        <v>1.512</v>
      </c>
      <c r="U78" s="26">
        <v>0.69599999999999995</v>
      </c>
      <c r="V78" s="29"/>
    </row>
    <row r="79" spans="1:22" x14ac:dyDescent="0.2">
      <c r="A79" s="91">
        <f t="shared" ref="A79:A142" si="19">+A78+1</f>
        <v>71</v>
      </c>
      <c r="B79" s="24" t="s">
        <v>24</v>
      </c>
      <c r="C79" s="28">
        <f t="shared" ref="C79:F164" si="20">G79+K79+O79+S79</f>
        <v>660.67700000000002</v>
      </c>
      <c r="D79" s="26">
        <f>H79+L79+P79+T79</f>
        <v>659.548</v>
      </c>
      <c r="E79" s="26">
        <f>I79+M79+Q79+U79</f>
        <v>439.84999999999997</v>
      </c>
      <c r="F79" s="26">
        <f>+J79+N79+R79+V79</f>
        <v>1.129</v>
      </c>
      <c r="G79" s="28">
        <f>H79+J79</f>
        <v>208.93199999999999</v>
      </c>
      <c r="H79" s="26">
        <v>207.803</v>
      </c>
      <c r="I79" s="26">
        <v>118.34399999999999</v>
      </c>
      <c r="J79" s="29">
        <v>1.129</v>
      </c>
      <c r="K79" s="96"/>
      <c r="L79" s="94"/>
      <c r="M79" s="94"/>
      <c r="N79" s="93"/>
      <c r="O79" s="28">
        <f t="shared" si="11"/>
        <v>428.745</v>
      </c>
      <c r="P79" s="26">
        <v>428.745</v>
      </c>
      <c r="Q79" s="26">
        <v>321.50599999999997</v>
      </c>
      <c r="R79" s="29"/>
      <c r="S79" s="25">
        <f t="shared" si="12"/>
        <v>23</v>
      </c>
      <c r="T79" s="26">
        <v>23</v>
      </c>
      <c r="U79" s="26"/>
      <c r="V79" s="29"/>
    </row>
    <row r="80" spans="1:22" x14ac:dyDescent="0.2">
      <c r="A80" s="91">
        <f t="shared" si="19"/>
        <v>72</v>
      </c>
      <c r="B80" s="53" t="s">
        <v>116</v>
      </c>
      <c r="C80" s="28">
        <f t="shared" si="20"/>
        <v>34.462000000000003</v>
      </c>
      <c r="D80" s="26">
        <f>H80+L80+P80+T80</f>
        <v>34.462000000000003</v>
      </c>
      <c r="E80" s="26">
        <f>I80+M80+Q80+U80</f>
        <v>25.736000000000001</v>
      </c>
      <c r="F80" s="27"/>
      <c r="G80" s="28">
        <f>H80+J80</f>
        <v>32.862000000000002</v>
      </c>
      <c r="H80" s="26">
        <v>32.862000000000002</v>
      </c>
      <c r="I80" s="26">
        <v>25</v>
      </c>
      <c r="J80" s="29"/>
      <c r="K80" s="28"/>
      <c r="L80" s="26"/>
      <c r="M80" s="26"/>
      <c r="N80" s="29"/>
      <c r="O80" s="28"/>
      <c r="P80" s="26"/>
      <c r="Q80" s="26"/>
      <c r="R80" s="29"/>
      <c r="S80" s="25">
        <f t="shared" si="12"/>
        <v>1.6</v>
      </c>
      <c r="T80" s="26">
        <v>1.6</v>
      </c>
      <c r="U80" s="26">
        <v>0.73599999999999999</v>
      </c>
      <c r="V80" s="29"/>
    </row>
    <row r="81" spans="1:22" x14ac:dyDescent="0.2">
      <c r="A81" s="91">
        <f t="shared" si="19"/>
        <v>73</v>
      </c>
      <c r="B81" s="24" t="s">
        <v>72</v>
      </c>
      <c r="C81" s="28">
        <f t="shared" ref="C81:E88" si="21">+G81+K81+O81+S81</f>
        <v>778.90199999999993</v>
      </c>
      <c r="D81" s="26">
        <f t="shared" si="21"/>
        <v>778.90199999999993</v>
      </c>
      <c r="E81" s="26">
        <f t="shared" si="21"/>
        <v>465.16399999999999</v>
      </c>
      <c r="F81" s="27"/>
      <c r="G81" s="28">
        <f t="shared" ref="G81:G88" si="22">+H81</f>
        <v>341.57100000000003</v>
      </c>
      <c r="H81" s="26">
        <v>341.57100000000003</v>
      </c>
      <c r="I81" s="26">
        <v>160.738</v>
      </c>
      <c r="J81" s="93"/>
      <c r="K81" s="96"/>
      <c r="L81" s="94"/>
      <c r="M81" s="94"/>
      <c r="N81" s="93"/>
      <c r="O81" s="28">
        <f t="shared" si="11"/>
        <v>405.93099999999998</v>
      </c>
      <c r="P81" s="26">
        <v>405.93099999999998</v>
      </c>
      <c r="Q81" s="26">
        <v>304.42599999999999</v>
      </c>
      <c r="R81" s="93"/>
      <c r="S81" s="25">
        <f>+T81</f>
        <v>31.4</v>
      </c>
      <c r="T81" s="26">
        <v>31.4</v>
      </c>
      <c r="U81" s="26"/>
      <c r="V81" s="29"/>
    </row>
    <row r="82" spans="1:22" x14ac:dyDescent="0.2">
      <c r="A82" s="91">
        <f t="shared" si="19"/>
        <v>74</v>
      </c>
      <c r="B82" s="24" t="s">
        <v>36</v>
      </c>
      <c r="C82" s="28">
        <f t="shared" si="21"/>
        <v>325.79599999999994</v>
      </c>
      <c r="D82" s="26">
        <f t="shared" si="21"/>
        <v>325.79599999999994</v>
      </c>
      <c r="E82" s="26">
        <f t="shared" si="21"/>
        <v>207.63200000000001</v>
      </c>
      <c r="F82" s="27"/>
      <c r="G82" s="28">
        <f>+H82+J82</f>
        <v>16.977</v>
      </c>
      <c r="H82" s="26">
        <v>16.977</v>
      </c>
      <c r="I82" s="26"/>
      <c r="J82" s="29"/>
      <c r="K82" s="28">
        <f>L82+N82</f>
        <v>136.1</v>
      </c>
      <c r="L82" s="26">
        <v>136.1</v>
      </c>
      <c r="M82" s="26">
        <v>82.593000000000004</v>
      </c>
      <c r="N82" s="29"/>
      <c r="O82" s="28">
        <f t="shared" si="11"/>
        <v>165.31899999999999</v>
      </c>
      <c r="P82" s="26">
        <v>165.31899999999999</v>
      </c>
      <c r="Q82" s="26">
        <v>125.039</v>
      </c>
      <c r="R82" s="29"/>
      <c r="S82" s="25">
        <f>+T82</f>
        <v>7.4</v>
      </c>
      <c r="T82" s="26">
        <v>7.4</v>
      </c>
      <c r="U82" s="26"/>
      <c r="V82" s="29"/>
    </row>
    <row r="83" spans="1:22" x14ac:dyDescent="0.2">
      <c r="A83" s="91">
        <v>75</v>
      </c>
      <c r="B83" s="24" t="s">
        <v>73</v>
      </c>
      <c r="C83" s="28">
        <f t="shared" si="21"/>
        <v>406.80399999999997</v>
      </c>
      <c r="D83" s="26">
        <f t="shared" si="21"/>
        <v>406.80399999999997</v>
      </c>
      <c r="E83" s="26">
        <f t="shared" si="21"/>
        <v>294.00099999999998</v>
      </c>
      <c r="F83" s="27"/>
      <c r="G83" s="28">
        <f t="shared" si="22"/>
        <v>352.59899999999999</v>
      </c>
      <c r="H83" s="26">
        <v>352.59899999999999</v>
      </c>
      <c r="I83" s="26">
        <v>261.88499999999999</v>
      </c>
      <c r="J83" s="93"/>
      <c r="K83" s="96"/>
      <c r="L83" s="94"/>
      <c r="M83" s="94"/>
      <c r="N83" s="93"/>
      <c r="O83" s="28">
        <f t="shared" si="11"/>
        <v>25.704999999999998</v>
      </c>
      <c r="P83" s="26">
        <v>25.704999999999998</v>
      </c>
      <c r="Q83" s="26">
        <v>19.7</v>
      </c>
      <c r="R83" s="29"/>
      <c r="S83" s="25">
        <f>+T83+V83</f>
        <v>28.5</v>
      </c>
      <c r="T83" s="26">
        <v>28.5</v>
      </c>
      <c r="U83" s="26">
        <v>12.416</v>
      </c>
      <c r="V83" s="29"/>
    </row>
    <row r="84" spans="1:22" x14ac:dyDescent="0.2">
      <c r="A84" s="91">
        <f t="shared" si="19"/>
        <v>76</v>
      </c>
      <c r="B84" s="24" t="s">
        <v>33</v>
      </c>
      <c r="C84" s="28">
        <f t="shared" si="21"/>
        <v>119.569</v>
      </c>
      <c r="D84" s="26">
        <f t="shared" si="21"/>
        <v>119.569</v>
      </c>
      <c r="E84" s="26">
        <f t="shared" si="21"/>
        <v>86.772000000000006</v>
      </c>
      <c r="F84" s="27"/>
      <c r="G84" s="28">
        <f t="shared" si="22"/>
        <v>94.293999999999997</v>
      </c>
      <c r="H84" s="26">
        <v>94.293999999999997</v>
      </c>
      <c r="I84" s="26">
        <v>71.525000000000006</v>
      </c>
      <c r="J84" s="93"/>
      <c r="K84" s="96"/>
      <c r="L84" s="94"/>
      <c r="M84" s="94"/>
      <c r="N84" s="93"/>
      <c r="O84" s="28">
        <f t="shared" si="11"/>
        <v>13.775</v>
      </c>
      <c r="P84" s="26">
        <v>13.775</v>
      </c>
      <c r="Q84" s="26">
        <v>10.557</v>
      </c>
      <c r="R84" s="29"/>
      <c r="S84" s="25">
        <f t="shared" ref="S84:S89" si="23">T84+V84</f>
        <v>11.5</v>
      </c>
      <c r="T84" s="26">
        <v>11.5</v>
      </c>
      <c r="U84" s="26">
        <v>4.6900000000000004</v>
      </c>
      <c r="V84" s="29"/>
    </row>
    <row r="85" spans="1:22" x14ac:dyDescent="0.2">
      <c r="A85" s="91">
        <f t="shared" si="19"/>
        <v>77</v>
      </c>
      <c r="B85" s="53" t="s">
        <v>25</v>
      </c>
      <c r="C85" s="28">
        <f t="shared" si="21"/>
        <v>86.653000000000006</v>
      </c>
      <c r="D85" s="26">
        <f t="shared" si="21"/>
        <v>86.653000000000006</v>
      </c>
      <c r="E85" s="26">
        <f t="shared" si="21"/>
        <v>47.442</v>
      </c>
      <c r="F85" s="27"/>
      <c r="G85" s="28">
        <f t="shared" si="22"/>
        <v>65.653000000000006</v>
      </c>
      <c r="H85" s="26">
        <v>65.653000000000006</v>
      </c>
      <c r="I85" s="26">
        <v>47.442</v>
      </c>
      <c r="J85" s="93"/>
      <c r="K85" s="96"/>
      <c r="L85" s="94"/>
      <c r="M85" s="94"/>
      <c r="N85" s="93"/>
      <c r="O85" s="28"/>
      <c r="P85" s="26"/>
      <c r="Q85" s="26"/>
      <c r="R85" s="29"/>
      <c r="S85" s="25">
        <f t="shared" si="23"/>
        <v>21</v>
      </c>
      <c r="T85" s="26">
        <v>21</v>
      </c>
      <c r="U85" s="26"/>
      <c r="V85" s="29"/>
    </row>
    <row r="86" spans="1:22" x14ac:dyDescent="0.2">
      <c r="A86" s="91">
        <v>78</v>
      </c>
      <c r="B86" s="53" t="s">
        <v>117</v>
      </c>
      <c r="C86" s="28">
        <f t="shared" si="21"/>
        <v>90.528999999999996</v>
      </c>
      <c r="D86" s="26">
        <f t="shared" si="21"/>
        <v>90.528999999999996</v>
      </c>
      <c r="E86" s="26">
        <f t="shared" si="21"/>
        <v>67.105000000000004</v>
      </c>
      <c r="F86" s="27"/>
      <c r="G86" s="28">
        <f t="shared" si="22"/>
        <v>31.66</v>
      </c>
      <c r="H86" s="26">
        <v>31.66</v>
      </c>
      <c r="I86" s="26">
        <v>22.754000000000001</v>
      </c>
      <c r="J86" s="93"/>
      <c r="K86" s="96"/>
      <c r="L86" s="94"/>
      <c r="M86" s="94"/>
      <c r="N86" s="93"/>
      <c r="O86" s="28">
        <f t="shared" si="11"/>
        <v>57.869</v>
      </c>
      <c r="P86" s="26">
        <v>57.869</v>
      </c>
      <c r="Q86" s="26">
        <v>44.350999999999999</v>
      </c>
      <c r="R86" s="29"/>
      <c r="S86" s="25">
        <f t="shared" si="23"/>
        <v>1</v>
      </c>
      <c r="T86" s="26">
        <v>1</v>
      </c>
      <c r="U86" s="26"/>
      <c r="V86" s="29"/>
    </row>
    <row r="87" spans="1:22" x14ac:dyDescent="0.2">
      <c r="A87" s="91">
        <f t="shared" si="19"/>
        <v>79</v>
      </c>
      <c r="B87" s="24" t="s">
        <v>74</v>
      </c>
      <c r="C87" s="28">
        <f t="shared" si="21"/>
        <v>227.31699999999998</v>
      </c>
      <c r="D87" s="26">
        <f t="shared" si="21"/>
        <v>227.31699999999998</v>
      </c>
      <c r="E87" s="26">
        <f t="shared" si="21"/>
        <v>146.53799999999998</v>
      </c>
      <c r="F87" s="27"/>
      <c r="G87" s="28">
        <f t="shared" si="22"/>
        <v>159.31399999999999</v>
      </c>
      <c r="H87" s="26">
        <v>159.31399999999999</v>
      </c>
      <c r="I87" s="26">
        <v>103.696</v>
      </c>
      <c r="J87" s="93"/>
      <c r="K87" s="96"/>
      <c r="L87" s="94"/>
      <c r="M87" s="94"/>
      <c r="N87" s="93"/>
      <c r="O87" s="28">
        <f t="shared" si="11"/>
        <v>56.302999999999997</v>
      </c>
      <c r="P87" s="26">
        <v>56.302999999999997</v>
      </c>
      <c r="Q87" s="26">
        <v>41.646000000000001</v>
      </c>
      <c r="R87" s="29"/>
      <c r="S87" s="25">
        <f t="shared" si="23"/>
        <v>11.7</v>
      </c>
      <c r="T87" s="26">
        <v>11.7</v>
      </c>
      <c r="U87" s="26">
        <v>1.196</v>
      </c>
      <c r="V87" s="29"/>
    </row>
    <row r="88" spans="1:22" x14ac:dyDescent="0.2">
      <c r="A88" s="91">
        <v>80</v>
      </c>
      <c r="B88" s="24" t="s">
        <v>118</v>
      </c>
      <c r="C88" s="34">
        <f t="shared" si="21"/>
        <v>67.899000000000001</v>
      </c>
      <c r="D88" s="26">
        <f t="shared" si="21"/>
        <v>67.899000000000001</v>
      </c>
      <c r="E88" s="25">
        <f t="shared" si="21"/>
        <v>43.929000000000002</v>
      </c>
      <c r="F88" s="27"/>
      <c r="G88" s="28">
        <f t="shared" si="22"/>
        <v>40.21</v>
      </c>
      <c r="H88" s="26">
        <v>40.21</v>
      </c>
      <c r="I88" s="26">
        <v>25.751000000000001</v>
      </c>
      <c r="J88" s="93"/>
      <c r="K88" s="96"/>
      <c r="L88" s="94"/>
      <c r="M88" s="94"/>
      <c r="N88" s="93"/>
      <c r="O88" s="28">
        <f t="shared" si="11"/>
        <v>24.588999999999999</v>
      </c>
      <c r="P88" s="26">
        <v>24.588999999999999</v>
      </c>
      <c r="Q88" s="26">
        <v>18.178000000000001</v>
      </c>
      <c r="R88" s="29"/>
      <c r="S88" s="25">
        <f t="shared" si="23"/>
        <v>3.1</v>
      </c>
      <c r="T88" s="26">
        <v>3.1</v>
      </c>
      <c r="U88" s="26"/>
      <c r="V88" s="29"/>
    </row>
    <row r="89" spans="1:22" x14ac:dyDescent="0.2">
      <c r="A89" s="91">
        <v>81</v>
      </c>
      <c r="B89" s="53" t="s">
        <v>8</v>
      </c>
      <c r="C89" s="28">
        <f t="shared" si="20"/>
        <v>14.457000000000001</v>
      </c>
      <c r="D89" s="26">
        <f t="shared" si="20"/>
        <v>14.457000000000001</v>
      </c>
      <c r="E89" s="26">
        <f t="shared" si="20"/>
        <v>11.08</v>
      </c>
      <c r="F89" s="27">
        <f>+J89+N89+R89+V89</f>
        <v>0</v>
      </c>
      <c r="G89" s="28">
        <f t="shared" ref="G89:G171" si="24">H89+J89</f>
        <v>0</v>
      </c>
      <c r="H89" s="26"/>
      <c r="I89" s="26"/>
      <c r="J89" s="29"/>
      <c r="K89" s="96"/>
      <c r="L89" s="94"/>
      <c r="M89" s="94"/>
      <c r="N89" s="93"/>
      <c r="O89" s="28">
        <f t="shared" si="11"/>
        <v>14.457000000000001</v>
      </c>
      <c r="P89" s="26">
        <v>14.457000000000001</v>
      </c>
      <c r="Q89" s="26">
        <v>11.08</v>
      </c>
      <c r="R89" s="29"/>
      <c r="S89" s="25">
        <f t="shared" si="23"/>
        <v>0</v>
      </c>
      <c r="T89" s="26"/>
      <c r="U89" s="26"/>
      <c r="V89" s="29"/>
    </row>
    <row r="90" spans="1:22" x14ac:dyDescent="0.2">
      <c r="A90" s="91">
        <v>82</v>
      </c>
      <c r="B90" s="38" t="s">
        <v>119</v>
      </c>
      <c r="C90" s="19">
        <f t="shared" si="20"/>
        <v>0</v>
      </c>
      <c r="D90" s="22">
        <f t="shared" si="20"/>
        <v>0</v>
      </c>
      <c r="E90" s="22"/>
      <c r="F90" s="27"/>
      <c r="G90" s="19">
        <f t="shared" si="24"/>
        <v>0</v>
      </c>
      <c r="H90" s="22"/>
      <c r="I90" s="26"/>
      <c r="J90" s="29"/>
      <c r="K90" s="96"/>
      <c r="L90" s="94"/>
      <c r="M90" s="94"/>
      <c r="N90" s="93"/>
      <c r="O90" s="28"/>
      <c r="P90" s="26"/>
      <c r="Q90" s="26"/>
      <c r="R90" s="29"/>
      <c r="S90" s="25"/>
      <c r="T90" s="26"/>
      <c r="U90" s="26"/>
      <c r="V90" s="29"/>
    </row>
    <row r="91" spans="1:22" x14ac:dyDescent="0.2">
      <c r="A91" s="91">
        <v>83</v>
      </c>
      <c r="B91" s="24" t="s">
        <v>10</v>
      </c>
      <c r="C91" s="28">
        <f t="shared" si="20"/>
        <v>0</v>
      </c>
      <c r="D91" s="26">
        <f t="shared" si="20"/>
        <v>0</v>
      </c>
      <c r="E91" s="26">
        <f t="shared" si="20"/>
        <v>0</v>
      </c>
      <c r="F91" s="27"/>
      <c r="G91" s="28">
        <f t="shared" si="24"/>
        <v>0</v>
      </c>
      <c r="H91" s="26"/>
      <c r="I91" s="26"/>
      <c r="J91" s="31"/>
      <c r="K91" s="96"/>
      <c r="L91" s="94"/>
      <c r="M91" s="94"/>
      <c r="N91" s="93"/>
      <c r="O91" s="28"/>
      <c r="P91" s="26"/>
      <c r="Q91" s="26"/>
      <c r="R91" s="29"/>
      <c r="S91" s="25"/>
      <c r="T91" s="26"/>
      <c r="U91" s="26"/>
      <c r="V91" s="29"/>
    </row>
    <row r="92" spans="1:22" x14ac:dyDescent="0.2">
      <c r="A92" s="91">
        <v>84</v>
      </c>
      <c r="B92" s="24" t="s">
        <v>11</v>
      </c>
      <c r="C92" s="28">
        <f t="shared" si="20"/>
        <v>0</v>
      </c>
      <c r="D92" s="26">
        <f t="shared" si="20"/>
        <v>0</v>
      </c>
      <c r="E92" s="26">
        <f t="shared" si="20"/>
        <v>0</v>
      </c>
      <c r="F92" s="27"/>
      <c r="G92" s="28">
        <f t="shared" si="24"/>
        <v>0</v>
      </c>
      <c r="H92" s="26"/>
      <c r="I92" s="26"/>
      <c r="J92" s="31"/>
      <c r="K92" s="96"/>
      <c r="L92" s="94"/>
      <c r="M92" s="94"/>
      <c r="N92" s="93"/>
      <c r="O92" s="28"/>
      <c r="P92" s="26"/>
      <c r="Q92" s="26"/>
      <c r="R92" s="29"/>
      <c r="S92" s="25"/>
      <c r="T92" s="26"/>
      <c r="U92" s="26"/>
      <c r="V92" s="29"/>
    </row>
    <row r="93" spans="1:22" x14ac:dyDescent="0.2">
      <c r="A93" s="91">
        <v>85</v>
      </c>
      <c r="B93" s="24" t="s">
        <v>12</v>
      </c>
      <c r="C93" s="28">
        <f t="shared" si="20"/>
        <v>0</v>
      </c>
      <c r="D93" s="26">
        <f t="shared" si="20"/>
        <v>0</v>
      </c>
      <c r="E93" s="26">
        <f t="shared" si="20"/>
        <v>0</v>
      </c>
      <c r="F93" s="27"/>
      <c r="G93" s="28">
        <f t="shared" si="24"/>
        <v>0</v>
      </c>
      <c r="H93" s="26"/>
      <c r="I93" s="26"/>
      <c r="J93" s="29"/>
      <c r="K93" s="96"/>
      <c r="L93" s="94"/>
      <c r="M93" s="94"/>
      <c r="N93" s="93"/>
      <c r="O93" s="28"/>
      <c r="P93" s="26"/>
      <c r="Q93" s="26"/>
      <c r="R93" s="29"/>
      <c r="S93" s="100"/>
      <c r="T93" s="22"/>
      <c r="U93" s="22"/>
      <c r="V93" s="31"/>
    </row>
    <row r="94" spans="1:22" x14ac:dyDescent="0.2">
      <c r="A94" s="91">
        <f t="shared" si="19"/>
        <v>86</v>
      </c>
      <c r="B94" s="24" t="s">
        <v>13</v>
      </c>
      <c r="C94" s="28">
        <f t="shared" si="20"/>
        <v>0</v>
      </c>
      <c r="D94" s="26">
        <f t="shared" si="20"/>
        <v>0</v>
      </c>
      <c r="E94" s="26">
        <f t="shared" si="20"/>
        <v>0</v>
      </c>
      <c r="F94" s="27"/>
      <c r="G94" s="28">
        <f t="shared" si="24"/>
        <v>0</v>
      </c>
      <c r="H94" s="26"/>
      <c r="I94" s="26"/>
      <c r="J94" s="31"/>
      <c r="K94" s="96"/>
      <c r="L94" s="94"/>
      <c r="M94" s="94"/>
      <c r="N94" s="93"/>
      <c r="O94" s="28"/>
      <c r="P94" s="26"/>
      <c r="Q94" s="26"/>
      <c r="R94" s="29"/>
      <c r="S94" s="100"/>
      <c r="T94" s="22"/>
      <c r="U94" s="22"/>
      <c r="V94" s="31"/>
    </row>
    <row r="95" spans="1:22" x14ac:dyDescent="0.2">
      <c r="A95" s="91">
        <f t="shared" si="19"/>
        <v>87</v>
      </c>
      <c r="B95" s="24" t="s">
        <v>14</v>
      </c>
      <c r="C95" s="28">
        <f t="shared" si="20"/>
        <v>0</v>
      </c>
      <c r="D95" s="26">
        <f t="shared" si="20"/>
        <v>0</v>
      </c>
      <c r="E95" s="26">
        <f t="shared" si="20"/>
        <v>0</v>
      </c>
      <c r="F95" s="27"/>
      <c r="G95" s="28">
        <f t="shared" si="24"/>
        <v>0</v>
      </c>
      <c r="H95" s="26"/>
      <c r="I95" s="26"/>
      <c r="J95" s="31"/>
      <c r="K95" s="96"/>
      <c r="L95" s="94"/>
      <c r="M95" s="94"/>
      <c r="N95" s="93"/>
      <c r="O95" s="28"/>
      <c r="P95" s="26"/>
      <c r="Q95" s="26"/>
      <c r="R95" s="29"/>
      <c r="S95" s="100"/>
      <c r="T95" s="22"/>
      <c r="U95" s="22"/>
      <c r="V95" s="31"/>
    </row>
    <row r="96" spans="1:22" x14ac:dyDescent="0.2">
      <c r="A96" s="91">
        <f t="shared" si="19"/>
        <v>88</v>
      </c>
      <c r="B96" s="24" t="s">
        <v>15</v>
      </c>
      <c r="C96" s="28">
        <f t="shared" si="20"/>
        <v>0</v>
      </c>
      <c r="D96" s="26">
        <f t="shared" si="20"/>
        <v>0</v>
      </c>
      <c r="E96" s="26">
        <f t="shared" si="20"/>
        <v>0</v>
      </c>
      <c r="F96" s="27"/>
      <c r="G96" s="28">
        <f t="shared" si="24"/>
        <v>0</v>
      </c>
      <c r="H96" s="26"/>
      <c r="I96" s="26"/>
      <c r="J96" s="31"/>
      <c r="K96" s="96"/>
      <c r="L96" s="94"/>
      <c r="M96" s="94"/>
      <c r="N96" s="93"/>
      <c r="O96" s="28"/>
      <c r="P96" s="26"/>
      <c r="Q96" s="26"/>
      <c r="R96" s="29"/>
      <c r="S96" s="100"/>
      <c r="T96" s="22"/>
      <c r="U96" s="22"/>
      <c r="V96" s="31"/>
    </row>
    <row r="97" spans="1:22" x14ac:dyDescent="0.2">
      <c r="A97" s="91">
        <v>89</v>
      </c>
      <c r="B97" s="24" t="s">
        <v>17</v>
      </c>
      <c r="C97" s="28">
        <f>G97+K97+O97+S97</f>
        <v>0</v>
      </c>
      <c r="D97" s="26">
        <f t="shared" si="20"/>
        <v>0</v>
      </c>
      <c r="E97" s="26"/>
      <c r="F97" s="27"/>
      <c r="G97" s="28">
        <f>H97+J97</f>
        <v>0</v>
      </c>
      <c r="H97" s="26"/>
      <c r="I97" s="26"/>
      <c r="J97" s="31"/>
      <c r="K97" s="96"/>
      <c r="L97" s="94"/>
      <c r="M97" s="94"/>
      <c r="N97" s="93"/>
      <c r="O97" s="28"/>
      <c r="P97" s="26"/>
      <c r="Q97" s="26"/>
      <c r="R97" s="29"/>
      <c r="S97" s="100"/>
      <c r="T97" s="22"/>
      <c r="U97" s="22"/>
      <c r="V97" s="31"/>
    </row>
    <row r="98" spans="1:22" ht="13.5" thickBot="1" x14ac:dyDescent="0.25">
      <c r="A98" s="120">
        <f t="shared" si="19"/>
        <v>90</v>
      </c>
      <c r="B98" s="41" t="s">
        <v>29</v>
      </c>
      <c r="C98" s="45">
        <f>G98+K98+O98+S98</f>
        <v>0</v>
      </c>
      <c r="D98" s="43">
        <f t="shared" si="20"/>
        <v>0</v>
      </c>
      <c r="E98" s="43"/>
      <c r="F98" s="44"/>
      <c r="G98" s="45">
        <f>H98+J98</f>
        <v>0</v>
      </c>
      <c r="H98" s="43"/>
      <c r="I98" s="43"/>
      <c r="J98" s="50"/>
      <c r="K98" s="121"/>
      <c r="L98" s="122"/>
      <c r="M98" s="122"/>
      <c r="N98" s="123"/>
      <c r="O98" s="56"/>
      <c r="P98" s="55"/>
      <c r="Q98" s="55"/>
      <c r="R98" s="58"/>
      <c r="S98" s="124"/>
      <c r="T98" s="125"/>
      <c r="U98" s="125"/>
      <c r="V98" s="57"/>
    </row>
    <row r="99" spans="1:22" ht="45.75" thickBot="1" x14ac:dyDescent="0.3">
      <c r="A99" s="71">
        <f t="shared" si="19"/>
        <v>91</v>
      </c>
      <c r="B99" s="72" t="s">
        <v>120</v>
      </c>
      <c r="C99" s="126">
        <f>G99+K99+O99+S99</f>
        <v>65.314999999999998</v>
      </c>
      <c r="D99" s="127">
        <f t="shared" si="20"/>
        <v>65.314999999999998</v>
      </c>
      <c r="E99" s="60">
        <f t="shared" si="20"/>
        <v>37.926000000000002</v>
      </c>
      <c r="F99" s="65">
        <f t="shared" si="20"/>
        <v>0</v>
      </c>
      <c r="G99" s="60">
        <f>G100+G111+G114+G117+G118+SUM(G122:G133)+G135+G138+G139</f>
        <v>60.914999999999999</v>
      </c>
      <c r="H99" s="60">
        <f>H100+H111+H114+H117+H118+SUM(H122:H133)+H135+H138+H139</f>
        <v>60.914999999999999</v>
      </c>
      <c r="I99" s="60">
        <f>I100+I111+I114+SUM(I117:I133)+I135+I138+I139</f>
        <v>37.926000000000002</v>
      </c>
      <c r="J99" s="60"/>
      <c r="K99" s="128"/>
      <c r="L99" s="129"/>
      <c r="M99" s="129"/>
      <c r="N99" s="107"/>
      <c r="O99" s="128"/>
      <c r="P99" s="129"/>
      <c r="Q99" s="129"/>
      <c r="R99" s="107"/>
      <c r="S99" s="66">
        <f>S100+SUM(S111:S133)+S135+S138+S139</f>
        <v>4.4000000000000004</v>
      </c>
      <c r="T99" s="127">
        <f>SUM(T111:T139)</f>
        <v>4.4000000000000004</v>
      </c>
      <c r="U99" s="60">
        <f>SUM(U111:U138)</f>
        <v>0</v>
      </c>
      <c r="V99" s="65">
        <f>SUM(V111:V138)</f>
        <v>0</v>
      </c>
    </row>
    <row r="100" spans="1:22" ht="25.5" x14ac:dyDescent="0.2">
      <c r="A100" s="76">
        <f t="shared" si="19"/>
        <v>92</v>
      </c>
      <c r="B100" s="130" t="s">
        <v>121</v>
      </c>
      <c r="C100" s="88">
        <f t="shared" si="20"/>
        <v>0</v>
      </c>
      <c r="D100" s="83">
        <f t="shared" si="20"/>
        <v>0</v>
      </c>
      <c r="E100" s="83"/>
      <c r="F100" s="87"/>
      <c r="G100" s="131">
        <f>SUM(G101:G110)-G104-G105</f>
        <v>0</v>
      </c>
      <c r="H100" s="111">
        <f>SUM(H101:H110)-H104-H105</f>
        <v>0</v>
      </c>
      <c r="I100" s="111"/>
      <c r="J100" s="112"/>
      <c r="K100" s="132"/>
      <c r="L100" s="117"/>
      <c r="M100" s="117"/>
      <c r="N100" s="113"/>
      <c r="O100" s="132"/>
      <c r="P100" s="117"/>
      <c r="Q100" s="117"/>
      <c r="R100" s="113"/>
      <c r="S100" s="132"/>
      <c r="T100" s="117"/>
      <c r="U100" s="117"/>
      <c r="V100" s="113"/>
    </row>
    <row r="101" spans="1:22" x14ac:dyDescent="0.2">
      <c r="A101" s="91">
        <f t="shared" si="19"/>
        <v>93</v>
      </c>
      <c r="B101" s="39" t="s">
        <v>122</v>
      </c>
      <c r="C101" s="19">
        <f t="shared" si="20"/>
        <v>0</v>
      </c>
      <c r="D101" s="94">
        <f t="shared" si="20"/>
        <v>0</v>
      </c>
      <c r="E101" s="94"/>
      <c r="F101" s="95"/>
      <c r="G101" s="96">
        <f t="shared" si="24"/>
        <v>0</v>
      </c>
      <c r="H101" s="94"/>
      <c r="I101" s="94"/>
      <c r="J101" s="93"/>
      <c r="K101" s="96"/>
      <c r="L101" s="94"/>
      <c r="M101" s="94"/>
      <c r="N101" s="93"/>
      <c r="O101" s="96"/>
      <c r="P101" s="94"/>
      <c r="Q101" s="94"/>
      <c r="R101" s="93"/>
      <c r="S101" s="96"/>
      <c r="T101" s="94"/>
      <c r="U101" s="94"/>
      <c r="V101" s="93"/>
    </row>
    <row r="102" spans="1:22" x14ac:dyDescent="0.2">
      <c r="A102" s="91">
        <f t="shared" si="19"/>
        <v>94</v>
      </c>
      <c r="B102" s="39" t="s">
        <v>123</v>
      </c>
      <c r="C102" s="19">
        <f t="shared" si="20"/>
        <v>0</v>
      </c>
      <c r="D102" s="94">
        <f t="shared" si="20"/>
        <v>0</v>
      </c>
      <c r="E102" s="94"/>
      <c r="F102" s="95"/>
      <c r="G102" s="96">
        <f t="shared" si="24"/>
        <v>0</v>
      </c>
      <c r="H102" s="94"/>
      <c r="I102" s="94"/>
      <c r="J102" s="93"/>
      <c r="K102" s="96"/>
      <c r="L102" s="94"/>
      <c r="M102" s="94"/>
      <c r="N102" s="93"/>
      <c r="O102" s="96"/>
      <c r="P102" s="94"/>
      <c r="Q102" s="94"/>
      <c r="R102" s="93"/>
      <c r="S102" s="96"/>
      <c r="T102" s="94"/>
      <c r="U102" s="94"/>
      <c r="V102" s="93"/>
    </row>
    <row r="103" spans="1:22" x14ac:dyDescent="0.2">
      <c r="A103" s="91">
        <v>95</v>
      </c>
      <c r="B103" s="119" t="s">
        <v>124</v>
      </c>
      <c r="C103" s="19">
        <f t="shared" si="20"/>
        <v>0</v>
      </c>
      <c r="D103" s="94">
        <f t="shared" si="20"/>
        <v>0</v>
      </c>
      <c r="E103" s="94"/>
      <c r="F103" s="95"/>
      <c r="G103" s="96">
        <f t="shared" si="24"/>
        <v>0</v>
      </c>
      <c r="H103" s="94"/>
      <c r="I103" s="94"/>
      <c r="J103" s="93"/>
      <c r="K103" s="96"/>
      <c r="L103" s="94"/>
      <c r="M103" s="94"/>
      <c r="N103" s="93"/>
      <c r="O103" s="96"/>
      <c r="P103" s="94"/>
      <c r="Q103" s="94"/>
      <c r="R103" s="93"/>
      <c r="S103" s="96"/>
      <c r="T103" s="94"/>
      <c r="U103" s="94"/>
      <c r="V103" s="93"/>
    </row>
    <row r="104" spans="1:22" x14ac:dyDescent="0.2">
      <c r="A104" s="91">
        <f t="shared" si="19"/>
        <v>96</v>
      </c>
      <c r="B104" s="119" t="s">
        <v>125</v>
      </c>
      <c r="C104" s="19">
        <f t="shared" si="20"/>
        <v>0</v>
      </c>
      <c r="D104" s="94">
        <f t="shared" si="20"/>
        <v>0</v>
      </c>
      <c r="E104" s="94"/>
      <c r="F104" s="95"/>
      <c r="G104" s="96">
        <f t="shared" si="24"/>
        <v>0</v>
      </c>
      <c r="H104" s="94"/>
      <c r="I104" s="94"/>
      <c r="J104" s="93"/>
      <c r="K104" s="96"/>
      <c r="L104" s="94"/>
      <c r="M104" s="94"/>
      <c r="N104" s="93"/>
      <c r="O104" s="96"/>
      <c r="P104" s="94"/>
      <c r="Q104" s="94"/>
      <c r="R104" s="93"/>
      <c r="S104" s="96"/>
      <c r="T104" s="94"/>
      <c r="U104" s="94"/>
      <c r="V104" s="93"/>
    </row>
    <row r="105" spans="1:22" x14ac:dyDescent="0.2">
      <c r="A105" s="91">
        <v>97</v>
      </c>
      <c r="B105" s="119" t="s">
        <v>126</v>
      </c>
      <c r="C105" s="19">
        <f t="shared" si="20"/>
        <v>0</v>
      </c>
      <c r="D105" s="94">
        <f t="shared" si="20"/>
        <v>0</v>
      </c>
      <c r="E105" s="94"/>
      <c r="F105" s="95"/>
      <c r="G105" s="96">
        <f t="shared" si="24"/>
        <v>0</v>
      </c>
      <c r="H105" s="94"/>
      <c r="I105" s="94"/>
      <c r="J105" s="93"/>
      <c r="K105" s="96"/>
      <c r="L105" s="94"/>
      <c r="M105" s="94"/>
      <c r="N105" s="93"/>
      <c r="O105" s="96"/>
      <c r="P105" s="94"/>
      <c r="Q105" s="94"/>
      <c r="R105" s="93"/>
      <c r="S105" s="96"/>
      <c r="T105" s="94"/>
      <c r="U105" s="94"/>
      <c r="V105" s="93"/>
    </row>
    <row r="106" spans="1:22" x14ac:dyDescent="0.2">
      <c r="A106" s="91">
        <v>98</v>
      </c>
      <c r="B106" s="39" t="s">
        <v>127</v>
      </c>
      <c r="C106" s="19">
        <f t="shared" si="20"/>
        <v>0</v>
      </c>
      <c r="D106" s="94">
        <f t="shared" si="20"/>
        <v>0</v>
      </c>
      <c r="E106" s="94"/>
      <c r="F106" s="95"/>
      <c r="G106" s="96">
        <f t="shared" si="24"/>
        <v>0</v>
      </c>
      <c r="H106" s="94"/>
      <c r="I106" s="94"/>
      <c r="J106" s="93"/>
      <c r="K106" s="96"/>
      <c r="L106" s="94"/>
      <c r="M106" s="94"/>
      <c r="N106" s="93"/>
      <c r="O106" s="96"/>
      <c r="P106" s="94"/>
      <c r="Q106" s="94"/>
      <c r="R106" s="93"/>
      <c r="S106" s="96"/>
      <c r="T106" s="94"/>
      <c r="U106" s="94"/>
      <c r="V106" s="93"/>
    </row>
    <row r="107" spans="1:22" x14ac:dyDescent="0.2">
      <c r="A107" s="91">
        <v>99</v>
      </c>
      <c r="B107" s="39" t="s">
        <v>128</v>
      </c>
      <c r="C107" s="19">
        <f t="shared" si="20"/>
        <v>0</v>
      </c>
      <c r="D107" s="94">
        <f t="shared" si="20"/>
        <v>0</v>
      </c>
      <c r="E107" s="94"/>
      <c r="F107" s="95"/>
      <c r="G107" s="96">
        <f t="shared" si="24"/>
        <v>0</v>
      </c>
      <c r="H107" s="94"/>
      <c r="I107" s="94"/>
      <c r="J107" s="93"/>
      <c r="K107" s="96"/>
      <c r="L107" s="94"/>
      <c r="M107" s="94"/>
      <c r="N107" s="93"/>
      <c r="O107" s="96"/>
      <c r="P107" s="94"/>
      <c r="Q107" s="94"/>
      <c r="R107" s="93"/>
      <c r="S107" s="96"/>
      <c r="T107" s="94"/>
      <c r="U107" s="94"/>
      <c r="V107" s="93"/>
    </row>
    <row r="108" spans="1:22" x14ac:dyDescent="0.2">
      <c r="A108" s="91">
        <v>100</v>
      </c>
      <c r="B108" s="39" t="s">
        <v>129</v>
      </c>
      <c r="C108" s="19">
        <f t="shared" si="20"/>
        <v>0</v>
      </c>
      <c r="D108" s="94">
        <f t="shared" si="20"/>
        <v>0</v>
      </c>
      <c r="E108" s="94"/>
      <c r="F108" s="95"/>
      <c r="G108" s="96">
        <f t="shared" si="24"/>
        <v>0</v>
      </c>
      <c r="H108" s="94"/>
      <c r="I108" s="94"/>
      <c r="J108" s="93"/>
      <c r="K108" s="96"/>
      <c r="L108" s="94"/>
      <c r="M108" s="94"/>
      <c r="N108" s="93"/>
      <c r="O108" s="96"/>
      <c r="P108" s="94"/>
      <c r="Q108" s="94"/>
      <c r="R108" s="93"/>
      <c r="S108" s="96"/>
      <c r="T108" s="94"/>
      <c r="U108" s="94"/>
      <c r="V108" s="93"/>
    </row>
    <row r="109" spans="1:22" x14ac:dyDescent="0.2">
      <c r="A109" s="91">
        <v>101</v>
      </c>
      <c r="B109" s="39" t="s">
        <v>130</v>
      </c>
      <c r="C109" s="19">
        <f t="shared" si="20"/>
        <v>0</v>
      </c>
      <c r="D109" s="94">
        <f t="shared" si="20"/>
        <v>0</v>
      </c>
      <c r="E109" s="94"/>
      <c r="F109" s="95"/>
      <c r="G109" s="96">
        <f t="shared" si="24"/>
        <v>0</v>
      </c>
      <c r="H109" s="94"/>
      <c r="I109" s="94"/>
      <c r="J109" s="93"/>
      <c r="K109" s="96"/>
      <c r="L109" s="94"/>
      <c r="M109" s="94"/>
      <c r="N109" s="93"/>
      <c r="O109" s="96"/>
      <c r="P109" s="94"/>
      <c r="Q109" s="94"/>
      <c r="R109" s="93"/>
      <c r="S109" s="96"/>
      <c r="T109" s="94"/>
      <c r="U109" s="94"/>
      <c r="V109" s="93"/>
    </row>
    <row r="110" spans="1:22" x14ac:dyDescent="0.2">
      <c r="A110" s="91">
        <v>102</v>
      </c>
      <c r="B110" s="39" t="s">
        <v>131</v>
      </c>
      <c r="C110" s="19">
        <f t="shared" si="20"/>
        <v>0</v>
      </c>
      <c r="D110" s="94">
        <f t="shared" si="20"/>
        <v>0</v>
      </c>
      <c r="E110" s="94"/>
      <c r="F110" s="95"/>
      <c r="G110" s="96">
        <f t="shared" si="24"/>
        <v>0</v>
      </c>
      <c r="H110" s="94"/>
      <c r="I110" s="94"/>
      <c r="J110" s="93"/>
      <c r="K110" s="96"/>
      <c r="L110" s="94"/>
      <c r="M110" s="94"/>
      <c r="N110" s="93"/>
      <c r="O110" s="96"/>
      <c r="P110" s="94"/>
      <c r="Q110" s="94"/>
      <c r="R110" s="93"/>
      <c r="S110" s="96"/>
      <c r="T110" s="94"/>
      <c r="U110" s="94"/>
      <c r="V110" s="93"/>
    </row>
    <row r="111" spans="1:22" x14ac:dyDescent="0.2">
      <c r="A111" s="91">
        <v>103</v>
      </c>
      <c r="B111" s="24" t="s">
        <v>6</v>
      </c>
      <c r="C111" s="37">
        <f t="shared" si="20"/>
        <v>0</v>
      </c>
      <c r="D111" s="133">
        <f t="shared" si="20"/>
        <v>0</v>
      </c>
      <c r="E111" s="26">
        <f t="shared" si="20"/>
        <v>0</v>
      </c>
      <c r="F111" s="27">
        <f t="shared" si="20"/>
        <v>0</v>
      </c>
      <c r="G111" s="28">
        <f t="shared" si="24"/>
        <v>0</v>
      </c>
      <c r="H111" s="26"/>
      <c r="I111" s="26"/>
      <c r="J111" s="29"/>
      <c r="K111" s="96"/>
      <c r="L111" s="94"/>
      <c r="M111" s="94"/>
      <c r="N111" s="93"/>
      <c r="O111" s="96"/>
      <c r="P111" s="94"/>
      <c r="Q111" s="94"/>
      <c r="R111" s="93"/>
      <c r="S111" s="37">
        <f>T111+V111</f>
        <v>0</v>
      </c>
      <c r="T111" s="133"/>
      <c r="U111" s="26"/>
      <c r="V111" s="29"/>
    </row>
    <row r="112" spans="1:22" x14ac:dyDescent="0.2">
      <c r="A112" s="91">
        <v>104</v>
      </c>
      <c r="B112" s="39" t="s">
        <v>132</v>
      </c>
      <c r="C112" s="134">
        <f t="shared" si="20"/>
        <v>0</v>
      </c>
      <c r="D112" s="135">
        <f t="shared" si="20"/>
        <v>0</v>
      </c>
      <c r="E112" s="22"/>
      <c r="F112" s="30"/>
      <c r="G112" s="19">
        <f t="shared" si="24"/>
        <v>0</v>
      </c>
      <c r="H112" s="22"/>
      <c r="I112" s="26"/>
      <c r="J112" s="29"/>
      <c r="K112" s="96"/>
      <c r="L112" s="94"/>
      <c r="M112" s="94"/>
      <c r="N112" s="93"/>
      <c r="O112" s="96"/>
      <c r="P112" s="94"/>
      <c r="Q112" s="94"/>
      <c r="R112" s="93"/>
      <c r="S112" s="37"/>
      <c r="T112" s="133"/>
      <c r="U112" s="26"/>
      <c r="V112" s="29"/>
    </row>
    <row r="113" spans="1:22" x14ac:dyDescent="0.2">
      <c r="A113" s="91">
        <v>105</v>
      </c>
      <c r="B113" s="39" t="s">
        <v>133</v>
      </c>
      <c r="C113" s="134">
        <f t="shared" si="20"/>
        <v>0</v>
      </c>
      <c r="D113" s="135">
        <f t="shared" si="20"/>
        <v>0</v>
      </c>
      <c r="E113" s="22"/>
      <c r="F113" s="30"/>
      <c r="G113" s="19">
        <f t="shared" si="24"/>
        <v>0</v>
      </c>
      <c r="H113" s="22"/>
      <c r="I113" s="26"/>
      <c r="J113" s="29"/>
      <c r="K113" s="96"/>
      <c r="L113" s="94"/>
      <c r="M113" s="94"/>
      <c r="N113" s="93"/>
      <c r="O113" s="96"/>
      <c r="P113" s="94"/>
      <c r="Q113" s="94"/>
      <c r="R113" s="93"/>
      <c r="S113" s="37"/>
      <c r="T113" s="133"/>
      <c r="U113" s="26"/>
      <c r="V113" s="29"/>
    </row>
    <row r="114" spans="1:22" x14ac:dyDescent="0.2">
      <c r="A114" s="91">
        <v>106</v>
      </c>
      <c r="B114" s="24" t="s">
        <v>7</v>
      </c>
      <c r="C114" s="37">
        <f t="shared" si="20"/>
        <v>0</v>
      </c>
      <c r="D114" s="133">
        <f t="shared" si="20"/>
        <v>0</v>
      </c>
      <c r="E114" s="26">
        <f t="shared" si="20"/>
        <v>0</v>
      </c>
      <c r="F114" s="27">
        <f t="shared" si="20"/>
        <v>0</v>
      </c>
      <c r="G114" s="28">
        <f t="shared" si="24"/>
        <v>0</v>
      </c>
      <c r="H114" s="26"/>
      <c r="I114" s="26"/>
      <c r="J114" s="93"/>
      <c r="K114" s="96"/>
      <c r="L114" s="94"/>
      <c r="M114" s="94"/>
      <c r="N114" s="93"/>
      <c r="O114" s="96"/>
      <c r="P114" s="94"/>
      <c r="Q114" s="94"/>
      <c r="R114" s="93"/>
      <c r="S114" s="37">
        <f>T114+V114</f>
        <v>0</v>
      </c>
      <c r="T114" s="133"/>
      <c r="U114" s="26"/>
      <c r="V114" s="29"/>
    </row>
    <row r="115" spans="1:22" x14ac:dyDescent="0.2">
      <c r="A115" s="91">
        <v>107</v>
      </c>
      <c r="B115" s="136" t="s">
        <v>59</v>
      </c>
      <c r="C115" s="19">
        <f t="shared" si="20"/>
        <v>0</v>
      </c>
      <c r="D115" s="22">
        <f t="shared" si="20"/>
        <v>0</v>
      </c>
      <c r="E115" s="22"/>
      <c r="F115" s="30"/>
      <c r="G115" s="19">
        <f t="shared" si="24"/>
        <v>0</v>
      </c>
      <c r="H115" s="22"/>
      <c r="I115" s="26"/>
      <c r="J115" s="93"/>
      <c r="K115" s="96"/>
      <c r="L115" s="94"/>
      <c r="M115" s="94"/>
      <c r="N115" s="93"/>
      <c r="O115" s="96"/>
      <c r="P115" s="94"/>
      <c r="Q115" s="94"/>
      <c r="R115" s="93"/>
      <c r="S115" s="28"/>
      <c r="T115" s="26"/>
      <c r="U115" s="26"/>
      <c r="V115" s="29"/>
    </row>
    <row r="116" spans="1:22" x14ac:dyDescent="0.2">
      <c r="A116" s="91">
        <v>108</v>
      </c>
      <c r="B116" s="136" t="s">
        <v>60</v>
      </c>
      <c r="C116" s="19">
        <f t="shared" si="20"/>
        <v>0</v>
      </c>
      <c r="D116" s="22">
        <f t="shared" si="20"/>
        <v>0</v>
      </c>
      <c r="E116" s="22"/>
      <c r="F116" s="30"/>
      <c r="G116" s="19">
        <f t="shared" si="24"/>
        <v>0</v>
      </c>
      <c r="H116" s="22"/>
      <c r="I116" s="26"/>
      <c r="J116" s="93"/>
      <c r="K116" s="96"/>
      <c r="L116" s="94"/>
      <c r="M116" s="94"/>
      <c r="N116" s="93"/>
      <c r="O116" s="96"/>
      <c r="P116" s="94"/>
      <c r="Q116" s="94"/>
      <c r="R116" s="93"/>
      <c r="S116" s="28"/>
      <c r="T116" s="26"/>
      <c r="U116" s="26"/>
      <c r="V116" s="29"/>
    </row>
    <row r="117" spans="1:22" x14ac:dyDescent="0.2">
      <c r="A117" s="91">
        <v>109</v>
      </c>
      <c r="B117" s="24" t="s">
        <v>134</v>
      </c>
      <c r="C117" s="28">
        <f t="shared" si="20"/>
        <v>0</v>
      </c>
      <c r="D117" s="26">
        <f t="shared" si="20"/>
        <v>0</v>
      </c>
      <c r="E117" s="26">
        <f t="shared" si="20"/>
        <v>0</v>
      </c>
      <c r="F117" s="27"/>
      <c r="G117" s="28">
        <f t="shared" si="24"/>
        <v>0</v>
      </c>
      <c r="H117" s="26"/>
      <c r="I117" s="26"/>
      <c r="J117" s="29"/>
      <c r="K117" s="96"/>
      <c r="L117" s="94"/>
      <c r="M117" s="94"/>
      <c r="N117" s="93"/>
      <c r="O117" s="96"/>
      <c r="P117" s="94"/>
      <c r="Q117" s="94"/>
      <c r="R117" s="93"/>
      <c r="S117" s="28">
        <f>T117+V117</f>
        <v>0</v>
      </c>
      <c r="T117" s="26"/>
      <c r="U117" s="26"/>
      <c r="V117" s="29"/>
    </row>
    <row r="118" spans="1:22" x14ac:dyDescent="0.2">
      <c r="A118" s="91">
        <v>110</v>
      </c>
      <c r="B118" s="53" t="s">
        <v>8</v>
      </c>
      <c r="C118" s="28">
        <f t="shared" si="20"/>
        <v>0</v>
      </c>
      <c r="D118" s="26">
        <f t="shared" si="20"/>
        <v>0</v>
      </c>
      <c r="E118" s="26"/>
      <c r="F118" s="27"/>
      <c r="G118" s="28">
        <f t="shared" si="24"/>
        <v>0</v>
      </c>
      <c r="H118" s="26"/>
      <c r="I118" s="26"/>
      <c r="J118" s="29"/>
      <c r="K118" s="96"/>
      <c r="L118" s="94"/>
      <c r="M118" s="94"/>
      <c r="N118" s="93"/>
      <c r="O118" s="96"/>
      <c r="P118" s="94"/>
      <c r="Q118" s="94"/>
      <c r="R118" s="93"/>
      <c r="S118" s="28"/>
      <c r="T118" s="26"/>
      <c r="U118" s="26"/>
      <c r="V118" s="29"/>
    </row>
    <row r="119" spans="1:22" x14ac:dyDescent="0.2">
      <c r="A119" s="91">
        <v>111</v>
      </c>
      <c r="B119" s="137" t="s">
        <v>135</v>
      </c>
      <c r="C119" s="19">
        <f t="shared" si="20"/>
        <v>0</v>
      </c>
      <c r="D119" s="22">
        <f t="shared" si="20"/>
        <v>0</v>
      </c>
      <c r="E119" s="22"/>
      <c r="F119" s="30"/>
      <c r="G119" s="19">
        <f t="shared" si="24"/>
        <v>0</v>
      </c>
      <c r="H119" s="22"/>
      <c r="I119" s="26"/>
      <c r="J119" s="29"/>
      <c r="K119" s="96"/>
      <c r="L119" s="94"/>
      <c r="M119" s="94"/>
      <c r="N119" s="93"/>
      <c r="O119" s="96"/>
      <c r="P119" s="94"/>
      <c r="Q119" s="94"/>
      <c r="R119" s="93"/>
      <c r="S119" s="28"/>
      <c r="T119" s="26"/>
      <c r="U119" s="26"/>
      <c r="V119" s="29"/>
    </row>
    <row r="120" spans="1:22" x14ac:dyDescent="0.2">
      <c r="A120" s="91">
        <v>112</v>
      </c>
      <c r="B120" s="137" t="s">
        <v>61</v>
      </c>
      <c r="C120" s="19">
        <f t="shared" si="20"/>
        <v>0</v>
      </c>
      <c r="D120" s="22">
        <f t="shared" si="20"/>
        <v>0</v>
      </c>
      <c r="E120" s="22"/>
      <c r="F120" s="30"/>
      <c r="G120" s="19">
        <f t="shared" si="24"/>
        <v>0</v>
      </c>
      <c r="H120" s="22"/>
      <c r="I120" s="26"/>
      <c r="J120" s="29"/>
      <c r="K120" s="96"/>
      <c r="L120" s="94"/>
      <c r="M120" s="94"/>
      <c r="N120" s="93"/>
      <c r="O120" s="96"/>
      <c r="P120" s="94"/>
      <c r="Q120" s="94"/>
      <c r="R120" s="93"/>
      <c r="S120" s="28"/>
      <c r="T120" s="26"/>
      <c r="U120" s="26"/>
      <c r="V120" s="29"/>
    </row>
    <row r="121" spans="1:22" ht="25.5" x14ac:dyDescent="0.2">
      <c r="A121" s="91">
        <v>113</v>
      </c>
      <c r="B121" s="138" t="s">
        <v>62</v>
      </c>
      <c r="C121" s="19">
        <f t="shared" si="20"/>
        <v>0</v>
      </c>
      <c r="D121" s="22">
        <f t="shared" si="20"/>
        <v>0</v>
      </c>
      <c r="E121" s="22"/>
      <c r="F121" s="30"/>
      <c r="G121" s="19">
        <f t="shared" si="24"/>
        <v>0</v>
      </c>
      <c r="H121" s="22"/>
      <c r="I121" s="26"/>
      <c r="J121" s="29"/>
      <c r="K121" s="96"/>
      <c r="L121" s="94"/>
      <c r="M121" s="94"/>
      <c r="N121" s="93"/>
      <c r="O121" s="96"/>
      <c r="P121" s="94"/>
      <c r="Q121" s="94"/>
      <c r="R121" s="93"/>
      <c r="S121" s="28"/>
      <c r="T121" s="26"/>
      <c r="U121" s="26"/>
      <c r="V121" s="29"/>
    </row>
    <row r="122" spans="1:22" ht="25.5" x14ac:dyDescent="0.2">
      <c r="A122" s="91">
        <v>114</v>
      </c>
      <c r="B122" s="33" t="s">
        <v>35</v>
      </c>
      <c r="C122" s="28">
        <f t="shared" si="20"/>
        <v>0</v>
      </c>
      <c r="D122" s="26">
        <f t="shared" si="20"/>
        <v>0</v>
      </c>
      <c r="E122" s="26">
        <f t="shared" si="20"/>
        <v>0</v>
      </c>
      <c r="F122" s="27"/>
      <c r="G122" s="28">
        <f t="shared" si="24"/>
        <v>0</v>
      </c>
      <c r="H122" s="26"/>
      <c r="I122" s="26"/>
      <c r="J122" s="29"/>
      <c r="K122" s="96"/>
      <c r="L122" s="94"/>
      <c r="M122" s="94"/>
      <c r="N122" s="93"/>
      <c r="O122" s="96"/>
      <c r="P122" s="94"/>
      <c r="Q122" s="94"/>
      <c r="R122" s="93"/>
      <c r="S122" s="28">
        <f>T122+V122</f>
        <v>0</v>
      </c>
      <c r="T122" s="26"/>
      <c r="U122" s="26"/>
      <c r="V122" s="29"/>
    </row>
    <row r="123" spans="1:22" x14ac:dyDescent="0.2">
      <c r="A123" s="91">
        <v>115</v>
      </c>
      <c r="B123" s="24" t="s">
        <v>10</v>
      </c>
      <c r="C123" s="28">
        <f t="shared" si="20"/>
        <v>0</v>
      </c>
      <c r="D123" s="26">
        <f t="shared" si="20"/>
        <v>0</v>
      </c>
      <c r="E123" s="26">
        <f t="shared" si="20"/>
        <v>0</v>
      </c>
      <c r="F123" s="27"/>
      <c r="G123" s="28">
        <f t="shared" si="24"/>
        <v>0</v>
      </c>
      <c r="H123" s="26"/>
      <c r="I123" s="26"/>
      <c r="J123" s="31"/>
      <c r="K123" s="96"/>
      <c r="L123" s="94"/>
      <c r="M123" s="94"/>
      <c r="N123" s="93"/>
      <c r="O123" s="96"/>
      <c r="P123" s="94"/>
      <c r="Q123" s="94"/>
      <c r="R123" s="93"/>
      <c r="S123" s="28">
        <f t="shared" ref="S123:S131" si="25">T123+V123</f>
        <v>0</v>
      </c>
      <c r="T123" s="26"/>
      <c r="U123" s="22"/>
      <c r="V123" s="31"/>
    </row>
    <row r="124" spans="1:22" x14ac:dyDescent="0.2">
      <c r="A124" s="91">
        <f t="shared" si="19"/>
        <v>116</v>
      </c>
      <c r="B124" s="24" t="s">
        <v>11</v>
      </c>
      <c r="C124" s="28">
        <f t="shared" si="20"/>
        <v>0</v>
      </c>
      <c r="D124" s="26">
        <f t="shared" si="20"/>
        <v>0</v>
      </c>
      <c r="E124" s="26">
        <f t="shared" si="20"/>
        <v>0</v>
      </c>
      <c r="F124" s="27"/>
      <c r="G124" s="28">
        <f t="shared" si="24"/>
        <v>0</v>
      </c>
      <c r="H124" s="26"/>
      <c r="I124" s="26"/>
      <c r="J124" s="31"/>
      <c r="K124" s="96"/>
      <c r="L124" s="94"/>
      <c r="M124" s="94"/>
      <c r="N124" s="93"/>
      <c r="O124" s="96"/>
      <c r="P124" s="94"/>
      <c r="Q124" s="94"/>
      <c r="R124" s="93"/>
      <c r="S124" s="28">
        <f t="shared" si="25"/>
        <v>0</v>
      </c>
      <c r="T124" s="26"/>
      <c r="U124" s="22"/>
      <c r="V124" s="31"/>
    </row>
    <row r="125" spans="1:22" x14ac:dyDescent="0.2">
      <c r="A125" s="91">
        <f t="shared" si="19"/>
        <v>117</v>
      </c>
      <c r="B125" s="24" t="s">
        <v>12</v>
      </c>
      <c r="C125" s="28">
        <f t="shared" si="20"/>
        <v>0</v>
      </c>
      <c r="D125" s="26">
        <f t="shared" si="20"/>
        <v>0</v>
      </c>
      <c r="E125" s="26">
        <f t="shared" si="20"/>
        <v>0</v>
      </c>
      <c r="F125" s="27"/>
      <c r="G125" s="28">
        <f t="shared" si="24"/>
        <v>0</v>
      </c>
      <c r="H125" s="26"/>
      <c r="I125" s="26"/>
      <c r="J125" s="29"/>
      <c r="K125" s="96"/>
      <c r="L125" s="94"/>
      <c r="M125" s="94"/>
      <c r="N125" s="93"/>
      <c r="O125" s="96"/>
      <c r="P125" s="94"/>
      <c r="Q125" s="94"/>
      <c r="R125" s="93"/>
      <c r="S125" s="28">
        <f t="shared" si="25"/>
        <v>0</v>
      </c>
      <c r="T125" s="26"/>
      <c r="U125" s="22"/>
      <c r="V125" s="31"/>
    </row>
    <row r="126" spans="1:22" x14ac:dyDescent="0.2">
      <c r="A126" s="91">
        <f t="shared" si="19"/>
        <v>118</v>
      </c>
      <c r="B126" s="24" t="s">
        <v>13</v>
      </c>
      <c r="C126" s="28">
        <f t="shared" si="20"/>
        <v>0</v>
      </c>
      <c r="D126" s="26">
        <f t="shared" si="20"/>
        <v>0</v>
      </c>
      <c r="E126" s="26">
        <f t="shared" si="20"/>
        <v>0</v>
      </c>
      <c r="F126" s="27"/>
      <c r="G126" s="28">
        <f t="shared" si="24"/>
        <v>0</v>
      </c>
      <c r="H126" s="26"/>
      <c r="I126" s="26"/>
      <c r="J126" s="31"/>
      <c r="K126" s="96"/>
      <c r="L126" s="94"/>
      <c r="M126" s="94"/>
      <c r="N126" s="93"/>
      <c r="O126" s="96"/>
      <c r="P126" s="94"/>
      <c r="Q126" s="94"/>
      <c r="R126" s="93"/>
      <c r="S126" s="28"/>
      <c r="T126" s="26"/>
      <c r="U126" s="22"/>
      <c r="V126" s="31"/>
    </row>
    <row r="127" spans="1:22" x14ac:dyDescent="0.2">
      <c r="A127" s="91">
        <f t="shared" si="19"/>
        <v>119</v>
      </c>
      <c r="B127" s="24" t="s">
        <v>14</v>
      </c>
      <c r="C127" s="28">
        <f t="shared" si="20"/>
        <v>0</v>
      </c>
      <c r="D127" s="26">
        <f t="shared" si="20"/>
        <v>0</v>
      </c>
      <c r="E127" s="26">
        <f t="shared" si="20"/>
        <v>0</v>
      </c>
      <c r="F127" s="27"/>
      <c r="G127" s="28">
        <f t="shared" si="24"/>
        <v>0</v>
      </c>
      <c r="H127" s="26"/>
      <c r="I127" s="26"/>
      <c r="J127" s="31"/>
      <c r="K127" s="96"/>
      <c r="L127" s="94"/>
      <c r="M127" s="94"/>
      <c r="N127" s="93"/>
      <c r="O127" s="96"/>
      <c r="P127" s="94"/>
      <c r="Q127" s="94"/>
      <c r="R127" s="93"/>
      <c r="S127" s="28">
        <f t="shared" si="25"/>
        <v>0</v>
      </c>
      <c r="T127" s="26"/>
      <c r="U127" s="26"/>
      <c r="V127" s="31"/>
    </row>
    <row r="128" spans="1:22" x14ac:dyDescent="0.2">
      <c r="A128" s="91">
        <f t="shared" si="19"/>
        <v>120</v>
      </c>
      <c r="B128" s="24" t="s">
        <v>15</v>
      </c>
      <c r="C128" s="28">
        <f t="shared" si="20"/>
        <v>0</v>
      </c>
      <c r="D128" s="26">
        <f t="shared" si="20"/>
        <v>0</v>
      </c>
      <c r="E128" s="26">
        <f t="shared" si="20"/>
        <v>0</v>
      </c>
      <c r="F128" s="27"/>
      <c r="G128" s="28">
        <f t="shared" si="24"/>
        <v>0</v>
      </c>
      <c r="H128" s="26"/>
      <c r="I128" s="26"/>
      <c r="J128" s="31"/>
      <c r="K128" s="96"/>
      <c r="L128" s="94"/>
      <c r="M128" s="94"/>
      <c r="N128" s="93"/>
      <c r="O128" s="96"/>
      <c r="P128" s="94"/>
      <c r="Q128" s="94"/>
      <c r="R128" s="93"/>
      <c r="S128" s="28">
        <f t="shared" si="25"/>
        <v>0</v>
      </c>
      <c r="T128" s="26"/>
      <c r="U128" s="22"/>
      <c r="V128" s="31"/>
    </row>
    <row r="129" spans="1:22" x14ac:dyDescent="0.2">
      <c r="A129" s="91">
        <f t="shared" si="19"/>
        <v>121</v>
      </c>
      <c r="B129" s="24" t="s">
        <v>16</v>
      </c>
      <c r="C129" s="28">
        <f t="shared" si="20"/>
        <v>0</v>
      </c>
      <c r="D129" s="26">
        <f t="shared" si="20"/>
        <v>0</v>
      </c>
      <c r="E129" s="26">
        <f t="shared" si="20"/>
        <v>0</v>
      </c>
      <c r="F129" s="27"/>
      <c r="G129" s="28">
        <f t="shared" si="24"/>
        <v>0</v>
      </c>
      <c r="H129" s="26"/>
      <c r="I129" s="26"/>
      <c r="J129" s="31"/>
      <c r="K129" s="96"/>
      <c r="L129" s="94"/>
      <c r="M129" s="94"/>
      <c r="N129" s="93"/>
      <c r="O129" s="96"/>
      <c r="P129" s="94"/>
      <c r="Q129" s="94"/>
      <c r="R129" s="93"/>
      <c r="S129" s="28"/>
      <c r="T129" s="26"/>
      <c r="U129" s="22"/>
      <c r="V129" s="31"/>
    </row>
    <row r="130" spans="1:22" x14ac:dyDescent="0.2">
      <c r="A130" s="91">
        <f t="shared" si="19"/>
        <v>122</v>
      </c>
      <c r="B130" s="24" t="s">
        <v>17</v>
      </c>
      <c r="C130" s="28">
        <f t="shared" si="20"/>
        <v>0</v>
      </c>
      <c r="D130" s="26">
        <f t="shared" si="20"/>
        <v>0</v>
      </c>
      <c r="E130" s="26"/>
      <c r="F130" s="27"/>
      <c r="G130" s="28">
        <f t="shared" si="24"/>
        <v>0</v>
      </c>
      <c r="H130" s="26"/>
      <c r="I130" s="26"/>
      <c r="J130" s="31"/>
      <c r="K130" s="96"/>
      <c r="L130" s="94"/>
      <c r="M130" s="94"/>
      <c r="N130" s="93"/>
      <c r="O130" s="96"/>
      <c r="P130" s="94"/>
      <c r="Q130" s="94"/>
      <c r="R130" s="93"/>
      <c r="S130" s="28"/>
      <c r="T130" s="26"/>
      <c r="U130" s="22"/>
      <c r="V130" s="31"/>
    </row>
    <row r="131" spans="1:22" x14ac:dyDescent="0.2">
      <c r="A131" s="91">
        <f t="shared" si="19"/>
        <v>123</v>
      </c>
      <c r="B131" s="24" t="s">
        <v>29</v>
      </c>
      <c r="C131" s="28">
        <f t="shared" si="20"/>
        <v>0</v>
      </c>
      <c r="D131" s="26">
        <f t="shared" si="20"/>
        <v>0</v>
      </c>
      <c r="E131" s="26">
        <f t="shared" si="20"/>
        <v>0</v>
      </c>
      <c r="F131" s="27"/>
      <c r="G131" s="28">
        <f t="shared" si="24"/>
        <v>0</v>
      </c>
      <c r="H131" s="26"/>
      <c r="I131" s="26"/>
      <c r="J131" s="31"/>
      <c r="K131" s="96"/>
      <c r="L131" s="94"/>
      <c r="M131" s="94"/>
      <c r="N131" s="93"/>
      <c r="O131" s="96"/>
      <c r="P131" s="94"/>
      <c r="Q131" s="94"/>
      <c r="R131" s="93"/>
      <c r="S131" s="28">
        <f t="shared" si="25"/>
        <v>0</v>
      </c>
      <c r="T131" s="26"/>
      <c r="U131" s="22"/>
      <c r="V131" s="31"/>
    </row>
    <row r="132" spans="1:22" x14ac:dyDescent="0.2">
      <c r="A132" s="91">
        <f t="shared" si="19"/>
        <v>124</v>
      </c>
      <c r="B132" s="24" t="s">
        <v>18</v>
      </c>
      <c r="C132" s="28">
        <f t="shared" si="20"/>
        <v>0</v>
      </c>
      <c r="D132" s="26">
        <f t="shared" si="20"/>
        <v>0</v>
      </c>
      <c r="E132" s="26"/>
      <c r="F132" s="27"/>
      <c r="G132" s="34">
        <f t="shared" si="24"/>
        <v>0</v>
      </c>
      <c r="H132" s="26"/>
      <c r="I132" s="26"/>
      <c r="J132" s="31"/>
      <c r="K132" s="96"/>
      <c r="L132" s="94"/>
      <c r="M132" s="94"/>
      <c r="N132" s="93"/>
      <c r="O132" s="96"/>
      <c r="P132" s="94"/>
      <c r="Q132" s="94"/>
      <c r="R132" s="93"/>
      <c r="S132" s="28"/>
      <c r="T132" s="22"/>
      <c r="U132" s="22"/>
      <c r="V132" s="31"/>
    </row>
    <row r="133" spans="1:22" x14ac:dyDescent="0.2">
      <c r="A133" s="91">
        <f t="shared" si="19"/>
        <v>125</v>
      </c>
      <c r="B133" s="24" t="s">
        <v>136</v>
      </c>
      <c r="C133" s="28">
        <f t="shared" si="20"/>
        <v>0</v>
      </c>
      <c r="D133" s="26">
        <f t="shared" si="20"/>
        <v>0</v>
      </c>
      <c r="E133" s="26"/>
      <c r="F133" s="27"/>
      <c r="G133" s="34">
        <f>G134</f>
        <v>0</v>
      </c>
      <c r="H133" s="26"/>
      <c r="I133" s="26"/>
      <c r="J133" s="98"/>
      <c r="K133" s="103"/>
      <c r="L133" s="94"/>
      <c r="M133" s="94"/>
      <c r="N133" s="98"/>
      <c r="O133" s="103"/>
      <c r="P133" s="94"/>
      <c r="Q133" s="94"/>
      <c r="R133" s="98"/>
      <c r="S133" s="103"/>
      <c r="T133" s="94"/>
      <c r="U133" s="94"/>
      <c r="V133" s="98"/>
    </row>
    <row r="134" spans="1:22" x14ac:dyDescent="0.2">
      <c r="A134" s="91">
        <f t="shared" si="19"/>
        <v>126</v>
      </c>
      <c r="B134" s="24" t="s">
        <v>137</v>
      </c>
      <c r="C134" s="19">
        <f t="shared" si="20"/>
        <v>0</v>
      </c>
      <c r="D134" s="22">
        <f t="shared" si="20"/>
        <v>0</v>
      </c>
      <c r="E134" s="26"/>
      <c r="F134" s="27"/>
      <c r="G134" s="103">
        <f t="shared" si="24"/>
        <v>0</v>
      </c>
      <c r="H134" s="22"/>
      <c r="I134" s="26"/>
      <c r="J134" s="98"/>
      <c r="K134" s="103"/>
      <c r="L134" s="94"/>
      <c r="M134" s="94"/>
      <c r="N134" s="98"/>
      <c r="O134" s="103"/>
      <c r="P134" s="94"/>
      <c r="Q134" s="94"/>
      <c r="R134" s="98"/>
      <c r="S134" s="34"/>
      <c r="T134" s="26"/>
      <c r="U134" s="26"/>
      <c r="V134" s="35"/>
    </row>
    <row r="135" spans="1:22" x14ac:dyDescent="0.2">
      <c r="A135" s="91">
        <f t="shared" si="19"/>
        <v>127</v>
      </c>
      <c r="B135" s="24" t="s">
        <v>101</v>
      </c>
      <c r="C135" s="28">
        <f t="shared" si="20"/>
        <v>0</v>
      </c>
      <c r="D135" s="26">
        <f t="shared" si="20"/>
        <v>0</v>
      </c>
      <c r="E135" s="26"/>
      <c r="F135" s="27"/>
      <c r="G135" s="34">
        <f>G136+G137</f>
        <v>0</v>
      </c>
      <c r="H135" s="26"/>
      <c r="I135" s="94"/>
      <c r="J135" s="98"/>
      <c r="K135" s="103"/>
      <c r="L135" s="94"/>
      <c r="M135" s="94"/>
      <c r="N135" s="98"/>
      <c r="O135" s="103"/>
      <c r="P135" s="94"/>
      <c r="Q135" s="94"/>
      <c r="R135" s="98"/>
      <c r="S135" s="103"/>
      <c r="T135" s="94"/>
      <c r="U135" s="94"/>
      <c r="V135" s="98"/>
    </row>
    <row r="136" spans="1:22" x14ac:dyDescent="0.2">
      <c r="A136" s="91">
        <f t="shared" si="19"/>
        <v>128</v>
      </c>
      <c r="B136" s="39" t="s">
        <v>138</v>
      </c>
      <c r="C136" s="19">
        <f t="shared" si="20"/>
        <v>0</v>
      </c>
      <c r="D136" s="22">
        <f t="shared" si="20"/>
        <v>0</v>
      </c>
      <c r="E136" s="26"/>
      <c r="F136" s="27"/>
      <c r="G136" s="96">
        <f t="shared" si="24"/>
        <v>0</v>
      </c>
      <c r="H136" s="22"/>
      <c r="I136" s="26"/>
      <c r="J136" s="93"/>
      <c r="K136" s="96"/>
      <c r="L136" s="94"/>
      <c r="M136" s="94"/>
      <c r="N136" s="93"/>
      <c r="O136" s="96"/>
      <c r="P136" s="94"/>
      <c r="Q136" s="94"/>
      <c r="R136" s="93"/>
      <c r="S136" s="28"/>
      <c r="T136" s="26"/>
      <c r="U136" s="26"/>
      <c r="V136" s="29"/>
    </row>
    <row r="137" spans="1:22" x14ac:dyDescent="0.2">
      <c r="A137" s="91">
        <f t="shared" si="19"/>
        <v>129</v>
      </c>
      <c r="B137" s="139" t="s">
        <v>139</v>
      </c>
      <c r="C137" s="19">
        <f t="shared" si="20"/>
        <v>0</v>
      </c>
      <c r="D137" s="22">
        <f t="shared" si="20"/>
        <v>0</v>
      </c>
      <c r="E137" s="26"/>
      <c r="F137" s="27"/>
      <c r="G137" s="96">
        <f t="shared" si="24"/>
        <v>0</v>
      </c>
      <c r="H137" s="22"/>
      <c r="I137" s="26"/>
      <c r="J137" s="93"/>
      <c r="K137" s="96"/>
      <c r="L137" s="94"/>
      <c r="M137" s="94"/>
      <c r="N137" s="93"/>
      <c r="O137" s="96"/>
      <c r="P137" s="94"/>
      <c r="Q137" s="94"/>
      <c r="R137" s="93"/>
      <c r="S137" s="28"/>
      <c r="T137" s="26"/>
      <c r="U137" s="26"/>
      <c r="V137" s="29"/>
    </row>
    <row r="138" spans="1:22" x14ac:dyDescent="0.2">
      <c r="A138" s="91">
        <v>130</v>
      </c>
      <c r="B138" s="24" t="s">
        <v>74</v>
      </c>
      <c r="C138" s="28">
        <f>G138+K138+O138+S138</f>
        <v>37.466999999999999</v>
      </c>
      <c r="D138" s="26">
        <f>H138+L138+P138+T138</f>
        <v>37.466999999999999</v>
      </c>
      <c r="E138" s="26">
        <f t="shared" si="20"/>
        <v>18.872</v>
      </c>
      <c r="F138" s="27"/>
      <c r="G138" s="28">
        <f>+H138</f>
        <v>33.466999999999999</v>
      </c>
      <c r="H138" s="26">
        <v>33.466999999999999</v>
      </c>
      <c r="I138" s="26">
        <v>18.872</v>
      </c>
      <c r="J138" s="93"/>
      <c r="K138" s="96"/>
      <c r="L138" s="94"/>
      <c r="M138" s="94"/>
      <c r="N138" s="93"/>
      <c r="O138" s="96"/>
      <c r="P138" s="94"/>
      <c r="Q138" s="94"/>
      <c r="R138" s="93"/>
      <c r="S138" s="28">
        <f>T138+V138</f>
        <v>4</v>
      </c>
      <c r="T138" s="26">
        <v>4</v>
      </c>
      <c r="U138" s="26"/>
      <c r="V138" s="29"/>
    </row>
    <row r="139" spans="1:22" ht="13.5" thickBot="1" x14ac:dyDescent="0.25">
      <c r="A139" s="120">
        <v>131</v>
      </c>
      <c r="B139" s="41" t="s">
        <v>118</v>
      </c>
      <c r="C139" s="45">
        <f>G139+K139+O139+S139</f>
        <v>27.847999999999999</v>
      </c>
      <c r="D139" s="43">
        <f>H139+L139+P139+T139</f>
        <v>27.847999999999999</v>
      </c>
      <c r="E139" s="43">
        <f>I139+M139+Q139+U139</f>
        <v>19.053999999999998</v>
      </c>
      <c r="F139" s="44"/>
      <c r="G139" s="56">
        <f>+H139</f>
        <v>27.448</v>
      </c>
      <c r="H139" s="55">
        <v>27.448</v>
      </c>
      <c r="I139" s="55">
        <v>19.053999999999998</v>
      </c>
      <c r="J139" s="123"/>
      <c r="K139" s="140"/>
      <c r="L139" s="141"/>
      <c r="M139" s="141"/>
      <c r="N139" s="142"/>
      <c r="O139" s="140"/>
      <c r="P139" s="141"/>
      <c r="Q139" s="141"/>
      <c r="R139" s="142"/>
      <c r="S139" s="28">
        <f>T139+V139</f>
        <v>0.4</v>
      </c>
      <c r="T139" s="43">
        <v>0.4</v>
      </c>
      <c r="U139" s="43"/>
      <c r="V139" s="46"/>
    </row>
    <row r="140" spans="1:22" ht="45.75" thickBot="1" x14ac:dyDescent="0.25">
      <c r="A140" s="71">
        <v>132</v>
      </c>
      <c r="B140" s="143" t="s">
        <v>140</v>
      </c>
      <c r="C140" s="73">
        <f t="shared" si="20"/>
        <v>0</v>
      </c>
      <c r="D140" s="60">
        <f t="shared" si="20"/>
        <v>0</v>
      </c>
      <c r="E140" s="60">
        <f t="shared" si="20"/>
        <v>0</v>
      </c>
      <c r="F140" s="63">
        <f t="shared" si="20"/>
        <v>0</v>
      </c>
      <c r="G140" s="73">
        <f>G141+SUM(G157:G168)+G170+G173</f>
        <v>0</v>
      </c>
      <c r="H140" s="62">
        <f>H141+SUM(H157:H168)+H170+H173</f>
        <v>0</v>
      </c>
      <c r="I140" s="60">
        <f>I141+SUM(I157:I168)+I170+I173</f>
        <v>0</v>
      </c>
      <c r="J140" s="65">
        <f>J141+SUM(J157:J168)+J170+J173</f>
        <v>0</v>
      </c>
      <c r="K140" s="74">
        <f>K141+SUM(K158:K168)+K173</f>
        <v>0</v>
      </c>
      <c r="L140" s="60">
        <f>L141+SUM(L158:L168)+L173</f>
        <v>0</v>
      </c>
      <c r="M140" s="60">
        <f>M141+SUM(M157:M168)+M170+M173</f>
        <v>0</v>
      </c>
      <c r="N140" s="65"/>
      <c r="O140" s="73"/>
      <c r="P140" s="60"/>
      <c r="Q140" s="60"/>
      <c r="R140" s="65"/>
      <c r="S140" s="73">
        <f>S141+SUM(S157:S168)+S170+S173</f>
        <v>0</v>
      </c>
      <c r="T140" s="60">
        <f>T157+T173</f>
        <v>0</v>
      </c>
      <c r="U140" s="60">
        <f>U157+U173</f>
        <v>0</v>
      </c>
      <c r="V140" s="65"/>
    </row>
    <row r="141" spans="1:22" x14ac:dyDescent="0.2">
      <c r="A141" s="76">
        <f t="shared" si="19"/>
        <v>133</v>
      </c>
      <c r="B141" s="90" t="s">
        <v>86</v>
      </c>
      <c r="C141" s="85">
        <f t="shared" si="20"/>
        <v>0</v>
      </c>
      <c r="D141" s="83">
        <f t="shared" si="20"/>
        <v>0</v>
      </c>
      <c r="E141" s="83"/>
      <c r="F141" s="86">
        <f t="shared" si="20"/>
        <v>0</v>
      </c>
      <c r="G141" s="83">
        <f>SUM(G142:G156)</f>
        <v>0</v>
      </c>
      <c r="H141" s="83">
        <f>SUM(H142:H156)</f>
        <v>0</v>
      </c>
      <c r="I141" s="83"/>
      <c r="J141" s="87">
        <f>SUM(J142:J156)</f>
        <v>0</v>
      </c>
      <c r="K141" s="88">
        <f>SUM(K142:K153)+K154</f>
        <v>0</v>
      </c>
      <c r="L141" s="83">
        <f>SUM(L142:L153)</f>
        <v>0</v>
      </c>
      <c r="M141" s="83">
        <f>SUM(M142:M153)</f>
        <v>0</v>
      </c>
      <c r="N141" s="113"/>
      <c r="O141" s="132"/>
      <c r="P141" s="117"/>
      <c r="Q141" s="117"/>
      <c r="R141" s="113"/>
      <c r="S141" s="132"/>
      <c r="T141" s="117"/>
      <c r="U141" s="117"/>
      <c r="V141" s="113"/>
    </row>
    <row r="142" spans="1:22" x14ac:dyDescent="0.2">
      <c r="A142" s="91">
        <f t="shared" si="19"/>
        <v>134</v>
      </c>
      <c r="B142" s="39" t="s">
        <v>141</v>
      </c>
      <c r="C142" s="19">
        <f t="shared" si="20"/>
        <v>0</v>
      </c>
      <c r="D142" s="94">
        <f t="shared" si="20"/>
        <v>0</v>
      </c>
      <c r="E142" s="26"/>
      <c r="F142" s="29"/>
      <c r="G142" s="100">
        <f t="shared" si="24"/>
        <v>0</v>
      </c>
      <c r="H142" s="94"/>
      <c r="I142" s="94"/>
      <c r="J142" s="95"/>
      <c r="K142" s="96"/>
      <c r="L142" s="94"/>
      <c r="M142" s="94"/>
      <c r="N142" s="93"/>
      <c r="O142" s="96"/>
      <c r="P142" s="94"/>
      <c r="Q142" s="94"/>
      <c r="R142" s="93"/>
      <c r="S142" s="96"/>
      <c r="T142" s="94"/>
      <c r="U142" s="94"/>
      <c r="V142" s="93"/>
    </row>
    <row r="143" spans="1:22" x14ac:dyDescent="0.2">
      <c r="A143" s="91">
        <f>+A142+1</f>
        <v>135</v>
      </c>
      <c r="B143" s="39" t="s">
        <v>142</v>
      </c>
      <c r="C143" s="19">
        <f t="shared" si="20"/>
        <v>0</v>
      </c>
      <c r="D143" s="94">
        <f t="shared" si="20"/>
        <v>0</v>
      </c>
      <c r="E143" s="26"/>
      <c r="F143" s="29"/>
      <c r="G143" s="100">
        <f t="shared" si="24"/>
        <v>0</v>
      </c>
      <c r="H143" s="94"/>
      <c r="I143" s="94"/>
      <c r="J143" s="95"/>
      <c r="K143" s="96"/>
      <c r="L143" s="94"/>
      <c r="M143" s="94"/>
      <c r="N143" s="93"/>
      <c r="O143" s="96"/>
      <c r="P143" s="94"/>
      <c r="Q143" s="94"/>
      <c r="R143" s="93"/>
      <c r="S143" s="96"/>
      <c r="T143" s="94"/>
      <c r="U143" s="94"/>
      <c r="V143" s="93"/>
    </row>
    <row r="144" spans="1:22" x14ac:dyDescent="0.2">
      <c r="A144" s="91">
        <f>+A143+1</f>
        <v>136</v>
      </c>
      <c r="B144" s="39" t="s">
        <v>143</v>
      </c>
      <c r="C144" s="19">
        <f t="shared" si="20"/>
        <v>0</v>
      </c>
      <c r="D144" s="94">
        <f t="shared" si="20"/>
        <v>0</v>
      </c>
      <c r="E144" s="26"/>
      <c r="F144" s="29"/>
      <c r="G144" s="100">
        <f t="shared" si="24"/>
        <v>0</v>
      </c>
      <c r="H144" s="94"/>
      <c r="I144" s="94"/>
      <c r="J144" s="95"/>
      <c r="K144" s="96"/>
      <c r="L144" s="94"/>
      <c r="M144" s="94"/>
      <c r="N144" s="93"/>
      <c r="O144" s="96"/>
      <c r="P144" s="94"/>
      <c r="Q144" s="94"/>
      <c r="R144" s="93"/>
      <c r="S144" s="96"/>
      <c r="T144" s="94"/>
      <c r="U144" s="94"/>
      <c r="V144" s="93"/>
    </row>
    <row r="145" spans="1:22" x14ac:dyDescent="0.2">
      <c r="A145" s="91">
        <v>137</v>
      </c>
      <c r="B145" s="39" t="s">
        <v>144</v>
      </c>
      <c r="C145" s="19">
        <f t="shared" si="20"/>
        <v>0</v>
      </c>
      <c r="D145" s="94">
        <f t="shared" si="20"/>
        <v>0</v>
      </c>
      <c r="E145" s="26"/>
      <c r="F145" s="29"/>
      <c r="G145" s="100">
        <f t="shared" si="24"/>
        <v>0</v>
      </c>
      <c r="H145" s="92"/>
      <c r="I145" s="94"/>
      <c r="J145" s="95"/>
      <c r="K145" s="96"/>
      <c r="L145" s="94"/>
      <c r="M145" s="94"/>
      <c r="N145" s="93"/>
      <c r="O145" s="96"/>
      <c r="P145" s="94"/>
      <c r="Q145" s="94"/>
      <c r="R145" s="93"/>
      <c r="S145" s="96"/>
      <c r="T145" s="94"/>
      <c r="U145" s="94"/>
      <c r="V145" s="93"/>
    </row>
    <row r="146" spans="1:22" x14ac:dyDescent="0.2">
      <c r="A146" s="91">
        <v>138</v>
      </c>
      <c r="B146" s="119" t="s">
        <v>145</v>
      </c>
      <c r="C146" s="19">
        <f t="shared" si="20"/>
        <v>0</v>
      </c>
      <c r="D146" s="94">
        <f t="shared" si="20"/>
        <v>0</v>
      </c>
      <c r="E146" s="26"/>
      <c r="F146" s="29"/>
      <c r="G146" s="100">
        <f t="shared" si="24"/>
        <v>0</v>
      </c>
      <c r="H146" s="94"/>
      <c r="I146" s="94"/>
      <c r="J146" s="95"/>
      <c r="K146" s="96"/>
      <c r="L146" s="94"/>
      <c r="M146" s="94"/>
      <c r="N146" s="93"/>
      <c r="O146" s="96"/>
      <c r="P146" s="94"/>
      <c r="Q146" s="94"/>
      <c r="R146" s="93"/>
      <c r="S146" s="96"/>
      <c r="T146" s="94"/>
      <c r="U146" s="94"/>
      <c r="V146" s="93"/>
    </row>
    <row r="147" spans="1:22" x14ac:dyDescent="0.2">
      <c r="A147" s="91">
        <f>+A146+1</f>
        <v>139</v>
      </c>
      <c r="B147" s="39" t="s">
        <v>146</v>
      </c>
      <c r="C147" s="19">
        <f t="shared" si="20"/>
        <v>0</v>
      </c>
      <c r="D147" s="94">
        <f t="shared" si="20"/>
        <v>0</v>
      </c>
      <c r="E147" s="26"/>
      <c r="F147" s="29"/>
      <c r="G147" s="100"/>
      <c r="H147" s="94"/>
      <c r="I147" s="94"/>
      <c r="J147" s="95"/>
      <c r="K147" s="96">
        <f>L147+N147</f>
        <v>0</v>
      </c>
      <c r="L147" s="94"/>
      <c r="M147" s="94"/>
      <c r="N147" s="93"/>
      <c r="O147" s="96"/>
      <c r="P147" s="94"/>
      <c r="Q147" s="94"/>
      <c r="R147" s="93"/>
      <c r="S147" s="96"/>
      <c r="T147" s="94"/>
      <c r="U147" s="94"/>
      <c r="V147" s="93"/>
    </row>
    <row r="148" spans="1:22" x14ac:dyDescent="0.2">
      <c r="A148" s="91">
        <f>+A147+1</f>
        <v>140</v>
      </c>
      <c r="B148" s="39" t="s">
        <v>147</v>
      </c>
      <c r="C148" s="19">
        <f t="shared" si="20"/>
        <v>0</v>
      </c>
      <c r="D148" s="94">
        <f t="shared" si="20"/>
        <v>0</v>
      </c>
      <c r="E148" s="26"/>
      <c r="F148" s="29"/>
      <c r="G148" s="100"/>
      <c r="H148" s="94"/>
      <c r="I148" s="94"/>
      <c r="J148" s="95"/>
      <c r="K148" s="96">
        <f>L148+N148</f>
        <v>0</v>
      </c>
      <c r="L148" s="94"/>
      <c r="M148" s="94"/>
      <c r="N148" s="93"/>
      <c r="O148" s="96"/>
      <c r="P148" s="94"/>
      <c r="Q148" s="94"/>
      <c r="R148" s="93"/>
      <c r="S148" s="96"/>
      <c r="T148" s="94"/>
      <c r="U148" s="94"/>
      <c r="V148" s="93"/>
    </row>
    <row r="149" spans="1:22" x14ac:dyDescent="0.2">
      <c r="A149" s="91">
        <v>141</v>
      </c>
      <c r="B149" s="39" t="s">
        <v>148</v>
      </c>
      <c r="C149" s="19"/>
      <c r="D149" s="94"/>
      <c r="E149" s="26"/>
      <c r="F149" s="29"/>
      <c r="G149" s="100"/>
      <c r="H149" s="94"/>
      <c r="I149" s="94"/>
      <c r="J149" s="95"/>
      <c r="K149" s="96">
        <f>L149+N149</f>
        <v>0</v>
      </c>
      <c r="L149" s="94"/>
      <c r="M149" s="94"/>
      <c r="N149" s="93"/>
      <c r="O149" s="96"/>
      <c r="P149" s="94"/>
      <c r="Q149" s="94"/>
      <c r="R149" s="93"/>
      <c r="S149" s="96"/>
      <c r="T149" s="94"/>
      <c r="U149" s="94"/>
      <c r="V149" s="93"/>
    </row>
    <row r="150" spans="1:22" x14ac:dyDescent="0.2">
      <c r="A150" s="91">
        <v>142</v>
      </c>
      <c r="B150" s="39" t="s">
        <v>149</v>
      </c>
      <c r="C150" s="19">
        <f t="shared" si="20"/>
        <v>0</v>
      </c>
      <c r="D150" s="94">
        <f t="shared" si="20"/>
        <v>0</v>
      </c>
      <c r="E150" s="26"/>
      <c r="F150" s="29"/>
      <c r="G150" s="100">
        <f t="shared" si="24"/>
        <v>0</v>
      </c>
      <c r="H150" s="94"/>
      <c r="I150" s="94"/>
      <c r="J150" s="95"/>
      <c r="K150" s="96"/>
      <c r="L150" s="94"/>
      <c r="M150" s="94"/>
      <c r="N150" s="93"/>
      <c r="O150" s="96"/>
      <c r="P150" s="94"/>
      <c r="Q150" s="94"/>
      <c r="R150" s="93"/>
      <c r="S150" s="96"/>
      <c r="T150" s="94"/>
      <c r="U150" s="94"/>
      <c r="V150" s="93"/>
    </row>
    <row r="151" spans="1:22" ht="38.25" x14ac:dyDescent="0.2">
      <c r="A151" s="144">
        <v>143</v>
      </c>
      <c r="B151" s="145" t="s">
        <v>150</v>
      </c>
      <c r="C151" s="146">
        <f t="shared" si="20"/>
        <v>0</v>
      </c>
      <c r="D151" s="147">
        <f>H151+L151+P151+T151</f>
        <v>0</v>
      </c>
      <c r="E151" s="148"/>
      <c r="F151" s="149"/>
      <c r="G151" s="150">
        <f t="shared" si="24"/>
        <v>0</v>
      </c>
      <c r="H151" s="151"/>
      <c r="I151" s="152"/>
      <c r="J151" s="153"/>
      <c r="K151" s="96"/>
      <c r="L151" s="152"/>
      <c r="M151" s="152"/>
      <c r="N151" s="154"/>
      <c r="O151" s="155"/>
      <c r="P151" s="152"/>
      <c r="Q151" s="152"/>
      <c r="R151" s="154"/>
      <c r="S151" s="40"/>
      <c r="T151" s="152"/>
      <c r="U151" s="152"/>
      <c r="V151" s="154"/>
    </row>
    <row r="152" spans="1:22" x14ac:dyDescent="0.2">
      <c r="A152" s="144">
        <v>144</v>
      </c>
      <c r="B152" s="145" t="s">
        <v>151</v>
      </c>
      <c r="C152" s="146">
        <f t="shared" si="20"/>
        <v>0</v>
      </c>
      <c r="D152" s="147">
        <f>H152+L152+P152+T152</f>
        <v>0</v>
      </c>
      <c r="E152" s="147">
        <f>I152+M152+Q152+U152</f>
        <v>0</v>
      </c>
      <c r="F152" s="149"/>
      <c r="G152" s="150"/>
      <c r="H152" s="151"/>
      <c r="I152" s="152"/>
      <c r="J152" s="153"/>
      <c r="K152" s="96">
        <f>L152+N152</f>
        <v>0</v>
      </c>
      <c r="L152" s="152"/>
      <c r="M152" s="152"/>
      <c r="N152" s="154"/>
      <c r="O152" s="155"/>
      <c r="P152" s="152"/>
      <c r="Q152" s="152"/>
      <c r="R152" s="154"/>
      <c r="S152" s="40"/>
      <c r="T152" s="152"/>
      <c r="U152" s="152"/>
      <c r="V152" s="154"/>
    </row>
    <row r="153" spans="1:22" ht="25.5" x14ac:dyDescent="0.2">
      <c r="A153" s="91">
        <v>145</v>
      </c>
      <c r="B153" s="104" t="s">
        <v>152</v>
      </c>
      <c r="C153" s="19">
        <f t="shared" si="20"/>
        <v>0</v>
      </c>
      <c r="D153" s="147"/>
      <c r="E153" s="26"/>
      <c r="F153" s="31">
        <f t="shared" si="20"/>
        <v>0</v>
      </c>
      <c r="G153" s="150">
        <f t="shared" si="24"/>
        <v>0</v>
      </c>
      <c r="H153" s="94"/>
      <c r="I153" s="94"/>
      <c r="J153" s="95"/>
      <c r="K153" s="96"/>
      <c r="L153" s="94"/>
      <c r="M153" s="94"/>
      <c r="N153" s="93"/>
      <c r="O153" s="96"/>
      <c r="P153" s="94"/>
      <c r="Q153" s="94"/>
      <c r="R153" s="93"/>
      <c r="S153" s="96"/>
      <c r="T153" s="94"/>
      <c r="U153" s="94"/>
      <c r="V153" s="93"/>
    </row>
    <row r="154" spans="1:22" ht="25.5" x14ac:dyDescent="0.2">
      <c r="A154" s="91">
        <v>146</v>
      </c>
      <c r="B154" s="156" t="s">
        <v>58</v>
      </c>
      <c r="C154" s="19">
        <f t="shared" si="20"/>
        <v>0</v>
      </c>
      <c r="D154" s="147"/>
      <c r="E154" s="26"/>
      <c r="F154" s="31">
        <f t="shared" si="20"/>
        <v>0</v>
      </c>
      <c r="G154" s="150">
        <f t="shared" si="24"/>
        <v>0</v>
      </c>
      <c r="H154" s="94"/>
      <c r="I154" s="94"/>
      <c r="J154" s="95"/>
      <c r="K154" s="96"/>
      <c r="L154" s="94"/>
      <c r="M154" s="94"/>
      <c r="N154" s="93"/>
      <c r="O154" s="96"/>
      <c r="P154" s="94"/>
      <c r="Q154" s="94"/>
      <c r="R154" s="93"/>
      <c r="S154" s="96"/>
      <c r="T154" s="94"/>
      <c r="U154" s="94"/>
      <c r="V154" s="93"/>
    </row>
    <row r="155" spans="1:22" x14ac:dyDescent="0.2">
      <c r="A155" s="91">
        <v>147</v>
      </c>
      <c r="B155" s="156" t="s">
        <v>153</v>
      </c>
      <c r="C155" s="19">
        <f t="shared" si="20"/>
        <v>0</v>
      </c>
      <c r="D155" s="147">
        <f>H155+L155+P155+T155</f>
        <v>0</v>
      </c>
      <c r="E155" s="26"/>
      <c r="F155" s="31"/>
      <c r="G155" s="150">
        <f t="shared" si="24"/>
        <v>0</v>
      </c>
      <c r="H155" s="94"/>
      <c r="I155" s="94"/>
      <c r="J155" s="95"/>
      <c r="K155" s="96"/>
      <c r="L155" s="94"/>
      <c r="M155" s="94"/>
      <c r="N155" s="93"/>
      <c r="O155" s="96"/>
      <c r="P155" s="94"/>
      <c r="Q155" s="94"/>
      <c r="R155" s="93"/>
      <c r="S155" s="96"/>
      <c r="T155" s="94"/>
      <c r="U155" s="94"/>
      <c r="V155" s="93"/>
    </row>
    <row r="156" spans="1:22" x14ac:dyDescent="0.2">
      <c r="A156" s="91">
        <v>148</v>
      </c>
      <c r="B156" s="156" t="s">
        <v>154</v>
      </c>
      <c r="C156" s="19">
        <f t="shared" si="20"/>
        <v>0</v>
      </c>
      <c r="D156" s="147">
        <f>H156+L156+P156+T156</f>
        <v>0</v>
      </c>
      <c r="E156" s="26"/>
      <c r="F156" s="31"/>
      <c r="G156" s="150">
        <f t="shared" si="24"/>
        <v>0</v>
      </c>
      <c r="H156" s="94"/>
      <c r="I156" s="94"/>
      <c r="J156" s="95"/>
      <c r="K156" s="96"/>
      <c r="L156" s="94"/>
      <c r="M156" s="94"/>
      <c r="N156" s="93"/>
      <c r="O156" s="96"/>
      <c r="P156" s="94"/>
      <c r="Q156" s="94"/>
      <c r="R156" s="93"/>
      <c r="S156" s="96"/>
      <c r="T156" s="94"/>
      <c r="U156" s="94"/>
      <c r="V156" s="93"/>
    </row>
    <row r="157" spans="1:22" x14ac:dyDescent="0.2">
      <c r="A157" s="91">
        <v>149</v>
      </c>
      <c r="B157" s="24" t="s">
        <v>28</v>
      </c>
      <c r="C157" s="28">
        <f t="shared" si="20"/>
        <v>0</v>
      </c>
      <c r="D157" s="26">
        <f t="shared" si="20"/>
        <v>0</v>
      </c>
      <c r="E157" s="26">
        <f t="shared" si="20"/>
        <v>0</v>
      </c>
      <c r="F157" s="29"/>
      <c r="G157" s="25">
        <f t="shared" si="24"/>
        <v>0</v>
      </c>
      <c r="H157" s="26"/>
      <c r="I157" s="26"/>
      <c r="J157" s="27"/>
      <c r="K157" s="28"/>
      <c r="L157" s="26"/>
      <c r="M157" s="26"/>
      <c r="N157" s="93"/>
      <c r="O157" s="96"/>
      <c r="P157" s="94"/>
      <c r="Q157" s="94"/>
      <c r="R157" s="93"/>
      <c r="S157" s="28">
        <f>T157+V157</f>
        <v>0</v>
      </c>
      <c r="T157" s="26"/>
      <c r="U157" s="26"/>
      <c r="V157" s="29"/>
    </row>
    <row r="158" spans="1:22" x14ac:dyDescent="0.2">
      <c r="A158" s="91">
        <f t="shared" ref="A158:A205" si="26">+A157+1</f>
        <v>150</v>
      </c>
      <c r="B158" s="24" t="s">
        <v>10</v>
      </c>
      <c r="C158" s="28">
        <f t="shared" si="20"/>
        <v>0</v>
      </c>
      <c r="D158" s="26">
        <f t="shared" si="20"/>
        <v>0</v>
      </c>
      <c r="E158" s="26">
        <f t="shared" si="20"/>
        <v>0</v>
      </c>
      <c r="F158" s="29"/>
      <c r="G158" s="25"/>
      <c r="H158" s="22"/>
      <c r="I158" s="22"/>
      <c r="J158" s="30"/>
      <c r="K158" s="28">
        <f t="shared" ref="K158:K169" si="27">L158+N158</f>
        <v>0</v>
      </c>
      <c r="L158" s="26"/>
      <c r="M158" s="26"/>
      <c r="N158" s="31"/>
      <c r="O158" s="96"/>
      <c r="P158" s="94"/>
      <c r="Q158" s="94"/>
      <c r="R158" s="93"/>
      <c r="S158" s="96"/>
      <c r="T158" s="94"/>
      <c r="U158" s="94"/>
      <c r="V158" s="93"/>
    </row>
    <row r="159" spans="1:22" x14ac:dyDescent="0.2">
      <c r="A159" s="91">
        <f t="shared" si="26"/>
        <v>151</v>
      </c>
      <c r="B159" s="24" t="s">
        <v>11</v>
      </c>
      <c r="C159" s="28">
        <f t="shared" si="20"/>
        <v>0</v>
      </c>
      <c r="D159" s="26">
        <f t="shared" si="20"/>
        <v>0</v>
      </c>
      <c r="E159" s="26">
        <f t="shared" si="20"/>
        <v>0</v>
      </c>
      <c r="F159" s="29"/>
      <c r="G159" s="25"/>
      <c r="H159" s="22"/>
      <c r="I159" s="22"/>
      <c r="J159" s="30"/>
      <c r="K159" s="28">
        <f t="shared" si="27"/>
        <v>0</v>
      </c>
      <c r="L159" s="26"/>
      <c r="M159" s="26"/>
      <c r="N159" s="31"/>
      <c r="O159" s="96"/>
      <c r="P159" s="94"/>
      <c r="Q159" s="94"/>
      <c r="R159" s="93"/>
      <c r="S159" s="96"/>
      <c r="T159" s="94"/>
      <c r="U159" s="94"/>
      <c r="V159" s="93"/>
    </row>
    <row r="160" spans="1:22" x14ac:dyDescent="0.2">
      <c r="A160" s="91">
        <f t="shared" si="26"/>
        <v>152</v>
      </c>
      <c r="B160" s="24" t="s">
        <v>12</v>
      </c>
      <c r="C160" s="28">
        <f t="shared" si="20"/>
        <v>0</v>
      </c>
      <c r="D160" s="26">
        <f t="shared" si="20"/>
        <v>0</v>
      </c>
      <c r="E160" s="26">
        <f t="shared" si="20"/>
        <v>0</v>
      </c>
      <c r="F160" s="29"/>
      <c r="G160" s="25"/>
      <c r="H160" s="22"/>
      <c r="I160" s="22"/>
      <c r="J160" s="30"/>
      <c r="K160" s="28">
        <f t="shared" si="27"/>
        <v>0</v>
      </c>
      <c r="L160" s="26"/>
      <c r="M160" s="26"/>
      <c r="N160" s="31"/>
      <c r="O160" s="96"/>
      <c r="P160" s="94"/>
      <c r="Q160" s="94"/>
      <c r="R160" s="93"/>
      <c r="S160" s="96"/>
      <c r="T160" s="94"/>
      <c r="U160" s="94"/>
      <c r="V160" s="93"/>
    </row>
    <row r="161" spans="1:22" x14ac:dyDescent="0.2">
      <c r="A161" s="91">
        <f t="shared" si="26"/>
        <v>153</v>
      </c>
      <c r="B161" s="24" t="s">
        <v>13</v>
      </c>
      <c r="C161" s="28">
        <f t="shared" si="20"/>
        <v>0</v>
      </c>
      <c r="D161" s="26">
        <f t="shared" si="20"/>
        <v>0</v>
      </c>
      <c r="E161" s="26">
        <f t="shared" si="20"/>
        <v>0</v>
      </c>
      <c r="F161" s="29"/>
      <c r="G161" s="25"/>
      <c r="H161" s="22"/>
      <c r="I161" s="22"/>
      <c r="J161" s="30"/>
      <c r="K161" s="28">
        <f t="shared" si="27"/>
        <v>0</v>
      </c>
      <c r="L161" s="26"/>
      <c r="M161" s="26"/>
      <c r="N161" s="31"/>
      <c r="O161" s="96"/>
      <c r="P161" s="94"/>
      <c r="Q161" s="94"/>
      <c r="R161" s="93"/>
      <c r="S161" s="96"/>
      <c r="T161" s="94"/>
      <c r="U161" s="94"/>
      <c r="V161" s="93"/>
    </row>
    <row r="162" spans="1:22" x14ac:dyDescent="0.2">
      <c r="A162" s="91">
        <f t="shared" si="26"/>
        <v>154</v>
      </c>
      <c r="B162" s="24" t="s">
        <v>14</v>
      </c>
      <c r="C162" s="28">
        <f t="shared" si="20"/>
        <v>0</v>
      </c>
      <c r="D162" s="26">
        <f t="shared" si="20"/>
        <v>0</v>
      </c>
      <c r="E162" s="26">
        <f t="shared" si="20"/>
        <v>0</v>
      </c>
      <c r="F162" s="29"/>
      <c r="G162" s="25"/>
      <c r="H162" s="22"/>
      <c r="I162" s="22"/>
      <c r="J162" s="30"/>
      <c r="K162" s="28">
        <f t="shared" si="27"/>
        <v>0</v>
      </c>
      <c r="L162" s="26"/>
      <c r="M162" s="26"/>
      <c r="N162" s="31"/>
      <c r="O162" s="96"/>
      <c r="P162" s="94"/>
      <c r="Q162" s="94"/>
      <c r="R162" s="93"/>
      <c r="S162" s="96"/>
      <c r="T162" s="94"/>
      <c r="U162" s="94"/>
      <c r="V162" s="93"/>
    </row>
    <row r="163" spans="1:22" x14ac:dyDescent="0.2">
      <c r="A163" s="91">
        <f t="shared" si="26"/>
        <v>155</v>
      </c>
      <c r="B163" s="24" t="s">
        <v>15</v>
      </c>
      <c r="C163" s="28">
        <f t="shared" si="20"/>
        <v>0</v>
      </c>
      <c r="D163" s="26">
        <f t="shared" si="20"/>
        <v>0</v>
      </c>
      <c r="E163" s="26">
        <f t="shared" si="20"/>
        <v>0</v>
      </c>
      <c r="F163" s="29"/>
      <c r="G163" s="25"/>
      <c r="H163" s="22"/>
      <c r="I163" s="22"/>
      <c r="J163" s="30"/>
      <c r="K163" s="28">
        <f t="shared" si="27"/>
        <v>0</v>
      </c>
      <c r="L163" s="26"/>
      <c r="M163" s="26"/>
      <c r="N163" s="31"/>
      <c r="O163" s="96"/>
      <c r="P163" s="94"/>
      <c r="Q163" s="94"/>
      <c r="R163" s="93"/>
      <c r="S163" s="96"/>
      <c r="T163" s="94"/>
      <c r="U163" s="94"/>
      <c r="V163" s="93"/>
    </row>
    <row r="164" spans="1:22" x14ac:dyDescent="0.2">
      <c r="A164" s="91">
        <f t="shared" si="26"/>
        <v>156</v>
      </c>
      <c r="B164" s="24" t="s">
        <v>16</v>
      </c>
      <c r="C164" s="28">
        <f t="shared" si="20"/>
        <v>0</v>
      </c>
      <c r="D164" s="26">
        <f t="shared" si="20"/>
        <v>0</v>
      </c>
      <c r="E164" s="26">
        <f t="shared" si="20"/>
        <v>0</v>
      </c>
      <c r="F164" s="29"/>
      <c r="G164" s="25"/>
      <c r="H164" s="22"/>
      <c r="I164" s="22"/>
      <c r="J164" s="30"/>
      <c r="K164" s="28">
        <f t="shared" si="27"/>
        <v>0</v>
      </c>
      <c r="L164" s="26"/>
      <c r="M164" s="26"/>
      <c r="N164" s="31"/>
      <c r="O164" s="96"/>
      <c r="P164" s="94"/>
      <c r="Q164" s="94"/>
      <c r="R164" s="93"/>
      <c r="S164" s="96"/>
      <c r="T164" s="94"/>
      <c r="U164" s="94"/>
      <c r="V164" s="93"/>
    </row>
    <row r="165" spans="1:22" x14ac:dyDescent="0.2">
      <c r="A165" s="91">
        <f t="shared" si="26"/>
        <v>157</v>
      </c>
      <c r="B165" s="24" t="s">
        <v>17</v>
      </c>
      <c r="C165" s="28">
        <f t="shared" ref="C165:E174" si="28">G165+K165+O165+S165</f>
        <v>0</v>
      </c>
      <c r="D165" s="26">
        <f t="shared" si="28"/>
        <v>0</v>
      </c>
      <c r="E165" s="26">
        <f t="shared" si="28"/>
        <v>0</v>
      </c>
      <c r="F165" s="29"/>
      <c r="G165" s="25"/>
      <c r="H165" s="22"/>
      <c r="I165" s="22"/>
      <c r="J165" s="30"/>
      <c r="K165" s="28">
        <f t="shared" si="27"/>
        <v>0</v>
      </c>
      <c r="L165" s="26"/>
      <c r="M165" s="26"/>
      <c r="N165" s="31"/>
      <c r="O165" s="96"/>
      <c r="P165" s="94"/>
      <c r="Q165" s="94"/>
      <c r="R165" s="93"/>
      <c r="S165" s="96"/>
      <c r="T165" s="94"/>
      <c r="U165" s="94"/>
      <c r="V165" s="93"/>
    </row>
    <row r="166" spans="1:22" x14ac:dyDescent="0.2">
      <c r="A166" s="91">
        <f t="shared" si="26"/>
        <v>158</v>
      </c>
      <c r="B166" s="24" t="s">
        <v>29</v>
      </c>
      <c r="C166" s="28">
        <f t="shared" si="28"/>
        <v>0</v>
      </c>
      <c r="D166" s="26">
        <f t="shared" si="28"/>
        <v>0</v>
      </c>
      <c r="E166" s="26">
        <f t="shared" si="28"/>
        <v>0</v>
      </c>
      <c r="F166" s="29"/>
      <c r="G166" s="25">
        <f t="shared" si="24"/>
        <v>0</v>
      </c>
      <c r="H166" s="26"/>
      <c r="I166" s="22"/>
      <c r="J166" s="30"/>
      <c r="K166" s="28">
        <f t="shared" si="27"/>
        <v>0</v>
      </c>
      <c r="L166" s="26"/>
      <c r="M166" s="26"/>
      <c r="N166" s="31"/>
      <c r="O166" s="96"/>
      <c r="P166" s="94"/>
      <c r="Q166" s="94"/>
      <c r="R166" s="93"/>
      <c r="S166" s="96"/>
      <c r="T166" s="94"/>
      <c r="U166" s="94"/>
      <c r="V166" s="93"/>
    </row>
    <row r="167" spans="1:22" x14ac:dyDescent="0.2">
      <c r="A167" s="91">
        <f t="shared" si="26"/>
        <v>159</v>
      </c>
      <c r="B167" s="24" t="s">
        <v>18</v>
      </c>
      <c r="C167" s="28">
        <f t="shared" si="28"/>
        <v>0</v>
      </c>
      <c r="D167" s="26">
        <f t="shared" si="28"/>
        <v>0</v>
      </c>
      <c r="E167" s="26">
        <f t="shared" si="28"/>
        <v>0</v>
      </c>
      <c r="F167" s="29"/>
      <c r="G167" s="25"/>
      <c r="H167" s="22"/>
      <c r="I167" s="22"/>
      <c r="J167" s="30"/>
      <c r="K167" s="28">
        <f t="shared" si="27"/>
        <v>0</v>
      </c>
      <c r="L167" s="26"/>
      <c r="M167" s="26"/>
      <c r="N167" s="31"/>
      <c r="O167" s="96"/>
      <c r="P167" s="94"/>
      <c r="Q167" s="94"/>
      <c r="R167" s="93"/>
      <c r="S167" s="96"/>
      <c r="T167" s="94"/>
      <c r="U167" s="94"/>
      <c r="V167" s="93"/>
    </row>
    <row r="168" spans="1:22" x14ac:dyDescent="0.2">
      <c r="A168" s="91">
        <f t="shared" si="26"/>
        <v>160</v>
      </c>
      <c r="B168" s="53" t="s">
        <v>81</v>
      </c>
      <c r="C168" s="28">
        <f t="shared" si="28"/>
        <v>0</v>
      </c>
      <c r="D168" s="26">
        <f t="shared" si="28"/>
        <v>0</v>
      </c>
      <c r="E168" s="26">
        <f t="shared" si="28"/>
        <v>0</v>
      </c>
      <c r="F168" s="29"/>
      <c r="G168" s="101"/>
      <c r="H168" s="94"/>
      <c r="I168" s="94"/>
      <c r="J168" s="101"/>
      <c r="K168" s="34">
        <f t="shared" si="27"/>
        <v>0</v>
      </c>
      <c r="L168" s="26"/>
      <c r="M168" s="26"/>
      <c r="N168" s="98"/>
      <c r="O168" s="103"/>
      <c r="P168" s="94"/>
      <c r="Q168" s="94"/>
      <c r="R168" s="98"/>
      <c r="S168" s="103"/>
      <c r="T168" s="94"/>
      <c r="U168" s="94"/>
      <c r="V168" s="98"/>
    </row>
    <row r="169" spans="1:22" x14ac:dyDescent="0.2">
      <c r="A169" s="91">
        <f t="shared" si="26"/>
        <v>161</v>
      </c>
      <c r="B169" s="39" t="s">
        <v>155</v>
      </c>
      <c r="C169" s="19">
        <f t="shared" si="28"/>
        <v>0</v>
      </c>
      <c r="D169" s="22">
        <f t="shared" si="28"/>
        <v>0</v>
      </c>
      <c r="E169" s="22">
        <f t="shared" si="28"/>
        <v>0</v>
      </c>
      <c r="F169" s="29"/>
      <c r="G169" s="101"/>
      <c r="H169" s="26"/>
      <c r="I169" s="26"/>
      <c r="J169" s="97"/>
      <c r="K169" s="157">
        <f t="shared" si="27"/>
        <v>0</v>
      </c>
      <c r="L169" s="22"/>
      <c r="M169" s="22"/>
      <c r="N169" s="98"/>
      <c r="O169" s="103"/>
      <c r="P169" s="94"/>
      <c r="Q169" s="94"/>
      <c r="R169" s="98"/>
      <c r="S169" s="103"/>
      <c r="T169" s="94"/>
      <c r="U169" s="94"/>
      <c r="V169" s="98"/>
    </row>
    <row r="170" spans="1:22" x14ac:dyDescent="0.2">
      <c r="A170" s="91">
        <f t="shared" si="26"/>
        <v>162</v>
      </c>
      <c r="B170" s="24" t="s">
        <v>37</v>
      </c>
      <c r="C170" s="28">
        <f t="shared" si="28"/>
        <v>0</v>
      </c>
      <c r="D170" s="26">
        <f t="shared" si="28"/>
        <v>0</v>
      </c>
      <c r="E170" s="26"/>
      <c r="F170" s="29"/>
      <c r="G170" s="97">
        <f>G171+G172</f>
        <v>0</v>
      </c>
      <c r="H170" s="26"/>
      <c r="I170" s="94"/>
      <c r="J170" s="101"/>
      <c r="K170" s="103"/>
      <c r="L170" s="94"/>
      <c r="M170" s="94"/>
      <c r="N170" s="98"/>
      <c r="O170" s="103"/>
      <c r="P170" s="94"/>
      <c r="Q170" s="94"/>
      <c r="R170" s="98"/>
      <c r="S170" s="103"/>
      <c r="T170" s="94"/>
      <c r="U170" s="94"/>
      <c r="V170" s="98"/>
    </row>
    <row r="171" spans="1:22" x14ac:dyDescent="0.2">
      <c r="A171" s="91">
        <f t="shared" si="26"/>
        <v>163</v>
      </c>
      <c r="B171" s="119" t="s">
        <v>156</v>
      </c>
      <c r="C171" s="19">
        <f t="shared" si="28"/>
        <v>0</v>
      </c>
      <c r="D171" s="94">
        <f t="shared" si="28"/>
        <v>0</v>
      </c>
      <c r="E171" s="94"/>
      <c r="F171" s="93"/>
      <c r="G171" s="101">
        <f t="shared" si="24"/>
        <v>0</v>
      </c>
      <c r="H171" s="94"/>
      <c r="I171" s="94"/>
      <c r="J171" s="101"/>
      <c r="K171" s="103"/>
      <c r="L171" s="94"/>
      <c r="M171" s="94"/>
      <c r="N171" s="98"/>
      <c r="O171" s="103"/>
      <c r="P171" s="94"/>
      <c r="Q171" s="94"/>
      <c r="R171" s="98"/>
      <c r="S171" s="103"/>
      <c r="T171" s="94"/>
      <c r="U171" s="94"/>
      <c r="V171" s="98"/>
    </row>
    <row r="172" spans="1:22" x14ac:dyDescent="0.2">
      <c r="A172" s="91">
        <f t="shared" si="26"/>
        <v>164</v>
      </c>
      <c r="B172" s="39" t="s">
        <v>157</v>
      </c>
      <c r="C172" s="19">
        <f t="shared" si="28"/>
        <v>0</v>
      </c>
      <c r="D172" s="94">
        <f t="shared" si="28"/>
        <v>0</v>
      </c>
      <c r="E172" s="94"/>
      <c r="F172" s="93"/>
      <c r="G172" s="101">
        <f t="shared" ref="G172:G207" si="29">H172+J172</f>
        <v>0</v>
      </c>
      <c r="H172" s="94"/>
      <c r="I172" s="94"/>
      <c r="J172" s="101"/>
      <c r="K172" s="103"/>
      <c r="L172" s="94"/>
      <c r="M172" s="94"/>
      <c r="N172" s="98"/>
      <c r="O172" s="103"/>
      <c r="P172" s="94"/>
      <c r="Q172" s="94"/>
      <c r="R172" s="98"/>
      <c r="S172" s="103"/>
      <c r="T172" s="94"/>
      <c r="U172" s="94"/>
      <c r="V172" s="98"/>
    </row>
    <row r="173" spans="1:22" x14ac:dyDescent="0.2">
      <c r="A173" s="91">
        <v>165</v>
      </c>
      <c r="B173" s="24" t="s">
        <v>9</v>
      </c>
      <c r="C173" s="28">
        <f t="shared" si="28"/>
        <v>0</v>
      </c>
      <c r="D173" s="26">
        <f t="shared" si="28"/>
        <v>0</v>
      </c>
      <c r="E173" s="26">
        <f>I173+M173+Q173+U173</f>
        <v>0</v>
      </c>
      <c r="F173" s="29"/>
      <c r="G173" s="25"/>
      <c r="H173" s="26"/>
      <c r="I173" s="26"/>
      <c r="J173" s="95"/>
      <c r="K173" s="34">
        <f>L173+N173</f>
        <v>0</v>
      </c>
      <c r="L173" s="26"/>
      <c r="M173" s="26"/>
      <c r="N173" s="93"/>
      <c r="O173" s="96"/>
      <c r="P173" s="94"/>
      <c r="Q173" s="94"/>
      <c r="R173" s="93"/>
      <c r="S173" s="28">
        <f>T173+V173</f>
        <v>0</v>
      </c>
      <c r="T173" s="26"/>
      <c r="U173" s="26"/>
      <c r="V173" s="93"/>
    </row>
    <row r="174" spans="1:22" ht="13.5" thickBot="1" x14ac:dyDescent="0.25">
      <c r="A174" s="120">
        <f t="shared" si="26"/>
        <v>166</v>
      </c>
      <c r="B174" s="158" t="s">
        <v>158</v>
      </c>
      <c r="C174" s="48">
        <f t="shared" si="28"/>
        <v>0</v>
      </c>
      <c r="D174" s="141">
        <f t="shared" si="28"/>
        <v>0</v>
      </c>
      <c r="E174" s="141">
        <f>I174+M174+Q174+U174</f>
        <v>0</v>
      </c>
      <c r="F174" s="142"/>
      <c r="G174" s="159"/>
      <c r="H174" s="141"/>
      <c r="I174" s="141"/>
      <c r="J174" s="160"/>
      <c r="K174" s="157">
        <f>L174+N174</f>
        <v>0</v>
      </c>
      <c r="L174" s="141"/>
      <c r="M174" s="141"/>
      <c r="N174" s="142"/>
      <c r="O174" s="140"/>
      <c r="P174" s="141"/>
      <c r="Q174" s="141"/>
      <c r="R174" s="142"/>
      <c r="S174" s="19">
        <f>T174+V174</f>
        <v>0</v>
      </c>
      <c r="T174" s="141"/>
      <c r="U174" s="141"/>
      <c r="V174" s="142"/>
    </row>
    <row r="175" spans="1:22" ht="45.75" thickBot="1" x14ac:dyDescent="0.3">
      <c r="A175" s="71">
        <f t="shared" si="26"/>
        <v>167</v>
      </c>
      <c r="B175" s="72" t="s">
        <v>159</v>
      </c>
      <c r="C175" s="64">
        <f t="shared" ref="C175:L175" si="30">C176+C185+SUM(C187:C196)</f>
        <v>0</v>
      </c>
      <c r="D175" s="60">
        <f t="shared" si="30"/>
        <v>0</v>
      </c>
      <c r="E175" s="60">
        <f t="shared" si="30"/>
        <v>0</v>
      </c>
      <c r="F175" s="62">
        <f t="shared" si="30"/>
        <v>0</v>
      </c>
      <c r="G175" s="73">
        <f t="shared" si="30"/>
        <v>0</v>
      </c>
      <c r="H175" s="60">
        <f t="shared" si="30"/>
        <v>0</v>
      </c>
      <c r="I175" s="60">
        <f>I176+I185+SUM(I187:I196)</f>
        <v>0</v>
      </c>
      <c r="J175" s="65">
        <f t="shared" si="30"/>
        <v>0</v>
      </c>
      <c r="K175" s="64">
        <f t="shared" si="30"/>
        <v>0</v>
      </c>
      <c r="L175" s="60">
        <f t="shared" si="30"/>
        <v>0</v>
      </c>
      <c r="M175" s="60"/>
      <c r="N175" s="75">
        <f>N176+N185+SUM(N187:N196)</f>
        <v>0</v>
      </c>
      <c r="O175" s="64"/>
      <c r="P175" s="60"/>
      <c r="Q175" s="60"/>
      <c r="R175" s="75"/>
      <c r="S175" s="64">
        <f>S176+S185+SUM(S187:S196)</f>
        <v>0</v>
      </c>
      <c r="T175" s="60">
        <f>T176+T185+SUM(T187:T196)</f>
        <v>0</v>
      </c>
      <c r="U175" s="60">
        <f>U176+U185+SUM(U187:U196)</f>
        <v>0</v>
      </c>
      <c r="V175" s="65">
        <f>V176+V185+SUM(V187:V196)</f>
        <v>0</v>
      </c>
    </row>
    <row r="176" spans="1:22" x14ac:dyDescent="0.2">
      <c r="A176" s="161">
        <f t="shared" si="26"/>
        <v>168</v>
      </c>
      <c r="B176" s="162" t="s">
        <v>90</v>
      </c>
      <c r="C176" s="131">
        <f>G176+K176+O176+S176</f>
        <v>0</v>
      </c>
      <c r="D176" s="111">
        <f>H176+L176+P176+T176</f>
        <v>0</v>
      </c>
      <c r="E176" s="111"/>
      <c r="F176" s="114">
        <f>J176+N176+R176+V176</f>
        <v>0</v>
      </c>
      <c r="G176" s="110">
        <f>G177+G179+G180+G181+G182+G183+G184</f>
        <v>0</v>
      </c>
      <c r="H176" s="111">
        <f>H177+H179+H180+H181+H182+H183+H184</f>
        <v>0</v>
      </c>
      <c r="I176" s="111"/>
      <c r="J176" s="163">
        <f>J177+J179</f>
        <v>0</v>
      </c>
      <c r="K176" s="110">
        <f>L176+N176</f>
        <v>0</v>
      </c>
      <c r="L176" s="110">
        <f>L177+L180+L181</f>
        <v>0</v>
      </c>
      <c r="M176" s="110"/>
      <c r="N176" s="164">
        <f>N177+N180+N181</f>
        <v>0</v>
      </c>
      <c r="O176" s="165"/>
      <c r="P176" s="166"/>
      <c r="Q176" s="166"/>
      <c r="R176" s="112"/>
      <c r="S176" s="132"/>
      <c r="T176" s="117"/>
      <c r="U176" s="117"/>
      <c r="V176" s="113"/>
    </row>
    <row r="177" spans="1:22" x14ac:dyDescent="0.2">
      <c r="A177" s="167">
        <f t="shared" si="26"/>
        <v>169</v>
      </c>
      <c r="B177" s="39" t="s">
        <v>160</v>
      </c>
      <c r="C177" s="19">
        <f>G177+K177+O177+S177</f>
        <v>0</v>
      </c>
      <c r="D177" s="94">
        <f>H177</f>
        <v>0</v>
      </c>
      <c r="E177" s="94"/>
      <c r="F177" s="95">
        <f>J177+N177+R177+V177</f>
        <v>0</v>
      </c>
      <c r="G177" s="96">
        <f t="shared" si="29"/>
        <v>0</v>
      </c>
      <c r="H177" s="22"/>
      <c r="I177" s="22"/>
      <c r="J177" s="31"/>
      <c r="K177" s="88">
        <f>L177+N177</f>
        <v>0</v>
      </c>
      <c r="L177" s="94"/>
      <c r="M177" s="94"/>
      <c r="N177" s="93">
        <f>N178</f>
        <v>0</v>
      </c>
      <c r="O177" s="96"/>
      <c r="P177" s="94"/>
      <c r="Q177" s="94"/>
      <c r="R177" s="93"/>
      <c r="S177" s="96"/>
      <c r="T177" s="94"/>
      <c r="U177" s="94"/>
      <c r="V177" s="93"/>
    </row>
    <row r="178" spans="1:22" x14ac:dyDescent="0.2">
      <c r="A178" s="167">
        <f t="shared" si="26"/>
        <v>170</v>
      </c>
      <c r="B178" s="39" t="s">
        <v>161</v>
      </c>
      <c r="C178" s="19">
        <f t="shared" ref="C178:E208" si="31">G178+K178+O178+S178</f>
        <v>0</v>
      </c>
      <c r="D178" s="94"/>
      <c r="E178" s="94"/>
      <c r="F178" s="95">
        <f>J178+N178+R178+V178</f>
        <v>0</v>
      </c>
      <c r="G178" s="96"/>
      <c r="H178" s="22"/>
      <c r="I178" s="94"/>
      <c r="J178" s="93"/>
      <c r="K178" s="96">
        <f>L178+N178</f>
        <v>0</v>
      </c>
      <c r="L178" s="94"/>
      <c r="M178" s="94"/>
      <c r="N178" s="93"/>
      <c r="O178" s="96"/>
      <c r="P178" s="94"/>
      <c r="Q178" s="94"/>
      <c r="R178" s="93"/>
      <c r="S178" s="96"/>
      <c r="T178" s="94"/>
      <c r="U178" s="94"/>
      <c r="V178" s="93"/>
    </row>
    <row r="179" spans="1:22" ht="25.5" x14ac:dyDescent="0.2">
      <c r="A179" s="167">
        <v>171</v>
      </c>
      <c r="B179" s="168" t="s">
        <v>162</v>
      </c>
      <c r="C179" s="157">
        <f t="shared" si="31"/>
        <v>0</v>
      </c>
      <c r="D179" s="22"/>
      <c r="E179" s="22"/>
      <c r="F179" s="95">
        <f>J179+N179+R179+V179</f>
        <v>0</v>
      </c>
      <c r="G179" s="96">
        <f t="shared" si="29"/>
        <v>0</v>
      </c>
      <c r="H179" s="22"/>
      <c r="I179" s="94"/>
      <c r="J179" s="9"/>
      <c r="K179" s="96"/>
      <c r="L179" s="94"/>
      <c r="M179" s="94"/>
      <c r="N179" s="93"/>
      <c r="O179" s="96"/>
      <c r="P179" s="94"/>
      <c r="Q179" s="94"/>
      <c r="R179" s="93"/>
      <c r="S179" s="96"/>
      <c r="T179" s="94"/>
      <c r="U179" s="94"/>
      <c r="V179" s="93"/>
    </row>
    <row r="180" spans="1:22" x14ac:dyDescent="0.2">
      <c r="A180" s="167">
        <f t="shared" si="26"/>
        <v>172</v>
      </c>
      <c r="B180" s="39" t="s">
        <v>163</v>
      </c>
      <c r="C180" s="19">
        <f t="shared" si="31"/>
        <v>0</v>
      </c>
      <c r="D180" s="94">
        <f t="shared" si="31"/>
        <v>0</v>
      </c>
      <c r="E180" s="94"/>
      <c r="F180" s="95"/>
      <c r="G180" s="96">
        <f t="shared" si="29"/>
        <v>0</v>
      </c>
      <c r="H180" s="94"/>
      <c r="I180" s="94"/>
      <c r="J180" s="93"/>
      <c r="K180" s="96"/>
      <c r="L180" s="94"/>
      <c r="M180" s="94"/>
      <c r="N180" s="93"/>
      <c r="O180" s="96"/>
      <c r="P180" s="94"/>
      <c r="Q180" s="94"/>
      <c r="R180" s="93"/>
      <c r="S180" s="96"/>
      <c r="T180" s="94"/>
      <c r="U180" s="94"/>
      <c r="V180" s="93"/>
    </row>
    <row r="181" spans="1:22" x14ac:dyDescent="0.2">
      <c r="A181" s="167">
        <f t="shared" si="26"/>
        <v>173</v>
      </c>
      <c r="B181" s="39" t="s">
        <v>155</v>
      </c>
      <c r="C181" s="19">
        <f t="shared" si="31"/>
        <v>0</v>
      </c>
      <c r="D181" s="94">
        <f t="shared" si="31"/>
        <v>0</v>
      </c>
      <c r="E181" s="94"/>
      <c r="F181" s="95"/>
      <c r="G181" s="96"/>
      <c r="H181" s="100"/>
      <c r="I181" s="100"/>
      <c r="J181" s="98"/>
      <c r="K181" s="96">
        <f>L181+N181</f>
        <v>0</v>
      </c>
      <c r="L181" s="100"/>
      <c r="M181" s="100"/>
      <c r="N181" s="98"/>
      <c r="O181" s="96"/>
      <c r="P181" s="100"/>
      <c r="Q181" s="100"/>
      <c r="R181" s="98"/>
      <c r="S181" s="96"/>
      <c r="T181" s="100"/>
      <c r="U181" s="100"/>
      <c r="V181" s="98"/>
    </row>
    <row r="182" spans="1:22" x14ac:dyDescent="0.2">
      <c r="A182" s="167">
        <v>174</v>
      </c>
      <c r="B182" s="39" t="s">
        <v>164</v>
      </c>
      <c r="C182" s="19">
        <f t="shared" si="31"/>
        <v>0</v>
      </c>
      <c r="D182" s="94">
        <f t="shared" si="31"/>
        <v>0</v>
      </c>
      <c r="E182" s="94"/>
      <c r="F182" s="95"/>
      <c r="G182" s="96">
        <f t="shared" si="29"/>
        <v>0</v>
      </c>
      <c r="H182" s="94"/>
      <c r="I182" s="100"/>
      <c r="J182" s="98"/>
      <c r="K182" s="103"/>
      <c r="L182" s="94"/>
      <c r="M182" s="100"/>
      <c r="N182" s="98"/>
      <c r="O182" s="103"/>
      <c r="P182" s="94"/>
      <c r="Q182" s="100"/>
      <c r="R182" s="98"/>
      <c r="S182" s="103"/>
      <c r="T182" s="94"/>
      <c r="U182" s="100"/>
      <c r="V182" s="98"/>
    </row>
    <row r="183" spans="1:22" x14ac:dyDescent="0.2">
      <c r="A183" s="167">
        <v>175</v>
      </c>
      <c r="B183" s="39" t="s">
        <v>165</v>
      </c>
      <c r="C183" s="19">
        <f t="shared" si="31"/>
        <v>0</v>
      </c>
      <c r="D183" s="94">
        <f t="shared" si="31"/>
        <v>0</v>
      </c>
      <c r="E183" s="94"/>
      <c r="F183" s="95"/>
      <c r="G183" s="103">
        <f t="shared" si="29"/>
        <v>0</v>
      </c>
      <c r="H183" s="94"/>
      <c r="I183" s="100"/>
      <c r="J183" s="98"/>
      <c r="K183" s="103"/>
      <c r="L183" s="94"/>
      <c r="M183" s="100"/>
      <c r="N183" s="98"/>
      <c r="O183" s="103"/>
      <c r="P183" s="94"/>
      <c r="Q183" s="100"/>
      <c r="R183" s="98"/>
      <c r="S183" s="103"/>
      <c r="T183" s="94"/>
      <c r="U183" s="100"/>
      <c r="V183" s="98"/>
    </row>
    <row r="184" spans="1:22" x14ac:dyDescent="0.2">
      <c r="A184" s="167">
        <v>176</v>
      </c>
      <c r="B184" s="39" t="s">
        <v>166</v>
      </c>
      <c r="C184" s="19">
        <f t="shared" si="31"/>
        <v>0</v>
      </c>
      <c r="D184" s="94">
        <f t="shared" si="31"/>
        <v>0</v>
      </c>
      <c r="E184" s="94"/>
      <c r="F184" s="95"/>
      <c r="G184" s="103">
        <f t="shared" si="29"/>
        <v>0</v>
      </c>
      <c r="H184" s="94"/>
      <c r="I184" s="100"/>
      <c r="J184" s="98"/>
      <c r="K184" s="103"/>
      <c r="L184" s="94"/>
      <c r="M184" s="100"/>
      <c r="N184" s="98"/>
      <c r="O184" s="103"/>
      <c r="P184" s="94"/>
      <c r="Q184" s="100"/>
      <c r="R184" s="98"/>
      <c r="S184" s="103"/>
      <c r="T184" s="94"/>
      <c r="U184" s="100"/>
      <c r="V184" s="98"/>
    </row>
    <row r="185" spans="1:22" x14ac:dyDescent="0.2">
      <c r="A185" s="167">
        <v>177</v>
      </c>
      <c r="B185" s="24" t="s">
        <v>95</v>
      </c>
      <c r="C185" s="28">
        <f t="shared" si="31"/>
        <v>0</v>
      </c>
      <c r="D185" s="26">
        <f>H185</f>
        <v>0</v>
      </c>
      <c r="E185" s="26"/>
      <c r="F185" s="27"/>
      <c r="G185" s="34">
        <f>G186</f>
        <v>0</v>
      </c>
      <c r="H185" s="26">
        <f>H186</f>
        <v>0</v>
      </c>
      <c r="I185" s="94"/>
      <c r="J185" s="98"/>
      <c r="K185" s="103"/>
      <c r="L185" s="94"/>
      <c r="M185" s="94"/>
      <c r="N185" s="98"/>
      <c r="O185" s="103"/>
      <c r="P185" s="94"/>
      <c r="Q185" s="94"/>
      <c r="R185" s="98"/>
      <c r="S185" s="103"/>
      <c r="T185" s="94"/>
      <c r="U185" s="94"/>
      <c r="V185" s="98"/>
    </row>
    <row r="186" spans="1:22" x14ac:dyDescent="0.2">
      <c r="A186" s="167">
        <f t="shared" si="26"/>
        <v>178</v>
      </c>
      <c r="B186" s="39" t="s">
        <v>167</v>
      </c>
      <c r="C186" s="19">
        <f t="shared" si="31"/>
        <v>0</v>
      </c>
      <c r="D186" s="94">
        <f t="shared" si="31"/>
        <v>0</v>
      </c>
      <c r="E186" s="94"/>
      <c r="F186" s="95"/>
      <c r="G186" s="103">
        <f t="shared" si="29"/>
        <v>0</v>
      </c>
      <c r="H186" s="94"/>
      <c r="I186" s="94"/>
      <c r="J186" s="98"/>
      <c r="K186" s="103"/>
      <c r="L186" s="94"/>
      <c r="M186" s="94"/>
      <c r="N186" s="98"/>
      <c r="O186" s="103"/>
      <c r="P186" s="94"/>
      <c r="Q186" s="94"/>
      <c r="R186" s="98"/>
      <c r="S186" s="103"/>
      <c r="T186" s="94"/>
      <c r="U186" s="94"/>
      <c r="V186" s="98"/>
    </row>
    <row r="187" spans="1:22" x14ac:dyDescent="0.2">
      <c r="A187" s="167">
        <v>179</v>
      </c>
      <c r="B187" s="24" t="s">
        <v>10</v>
      </c>
      <c r="C187" s="28">
        <f t="shared" si="31"/>
        <v>0</v>
      </c>
      <c r="D187" s="26">
        <f t="shared" si="31"/>
        <v>0</v>
      </c>
      <c r="E187" s="26">
        <f t="shared" si="31"/>
        <v>0</v>
      </c>
      <c r="F187" s="27"/>
      <c r="G187" s="28">
        <f t="shared" si="29"/>
        <v>0</v>
      </c>
      <c r="H187" s="26"/>
      <c r="I187" s="26"/>
      <c r="J187" s="31"/>
      <c r="K187" s="28"/>
      <c r="L187" s="94"/>
      <c r="M187" s="94"/>
      <c r="N187" s="93"/>
      <c r="O187" s="96"/>
      <c r="P187" s="94"/>
      <c r="Q187" s="94"/>
      <c r="R187" s="93"/>
      <c r="S187" s="28">
        <f>T187+V187</f>
        <v>0</v>
      </c>
      <c r="T187" s="26"/>
      <c r="U187" s="26"/>
      <c r="V187" s="29"/>
    </row>
    <row r="188" spans="1:22" x14ac:dyDescent="0.2">
      <c r="A188" s="167">
        <f t="shared" si="26"/>
        <v>180</v>
      </c>
      <c r="B188" s="24" t="s">
        <v>11</v>
      </c>
      <c r="C188" s="28">
        <f t="shared" si="31"/>
        <v>0</v>
      </c>
      <c r="D188" s="26">
        <f t="shared" si="31"/>
        <v>0</v>
      </c>
      <c r="E188" s="26">
        <f t="shared" si="31"/>
        <v>0</v>
      </c>
      <c r="F188" s="27"/>
      <c r="G188" s="28">
        <f t="shared" si="29"/>
        <v>0</v>
      </c>
      <c r="H188" s="26"/>
      <c r="I188" s="26"/>
      <c r="J188" s="31"/>
      <c r="K188" s="28"/>
      <c r="L188" s="94"/>
      <c r="M188" s="94"/>
      <c r="N188" s="93"/>
      <c r="O188" s="96"/>
      <c r="P188" s="94"/>
      <c r="Q188" s="94"/>
      <c r="R188" s="93"/>
      <c r="S188" s="28"/>
      <c r="T188" s="26"/>
      <c r="U188" s="26"/>
      <c r="V188" s="29"/>
    </row>
    <row r="189" spans="1:22" x14ac:dyDescent="0.2">
      <c r="A189" s="167">
        <f t="shared" si="26"/>
        <v>181</v>
      </c>
      <c r="B189" s="24" t="s">
        <v>12</v>
      </c>
      <c r="C189" s="28">
        <f t="shared" si="31"/>
        <v>0</v>
      </c>
      <c r="D189" s="26">
        <f t="shared" si="31"/>
        <v>0</v>
      </c>
      <c r="E189" s="26">
        <f t="shared" si="31"/>
        <v>0</v>
      </c>
      <c r="F189" s="27"/>
      <c r="G189" s="28">
        <f t="shared" si="29"/>
        <v>0</v>
      </c>
      <c r="H189" s="26"/>
      <c r="I189" s="26"/>
      <c r="J189" s="29"/>
      <c r="K189" s="28"/>
      <c r="L189" s="94"/>
      <c r="M189" s="94"/>
      <c r="N189" s="93"/>
      <c r="O189" s="96"/>
      <c r="P189" s="94"/>
      <c r="Q189" s="94"/>
      <c r="R189" s="93"/>
      <c r="S189" s="28">
        <f>T189+V189</f>
        <v>0</v>
      </c>
      <c r="T189" s="26"/>
      <c r="U189" s="26"/>
      <c r="V189" s="29"/>
    </row>
    <row r="190" spans="1:22" x14ac:dyDescent="0.2">
      <c r="A190" s="167">
        <f t="shared" si="26"/>
        <v>182</v>
      </c>
      <c r="B190" s="24" t="s">
        <v>13</v>
      </c>
      <c r="C190" s="28">
        <f t="shared" si="31"/>
        <v>0</v>
      </c>
      <c r="D190" s="26">
        <f t="shared" si="31"/>
        <v>0</v>
      </c>
      <c r="E190" s="26">
        <f t="shared" si="31"/>
        <v>0</v>
      </c>
      <c r="F190" s="27"/>
      <c r="G190" s="28">
        <f t="shared" si="29"/>
        <v>0</v>
      </c>
      <c r="H190" s="26"/>
      <c r="I190" s="26"/>
      <c r="J190" s="29"/>
      <c r="K190" s="28"/>
      <c r="L190" s="94"/>
      <c r="M190" s="94"/>
      <c r="N190" s="93"/>
      <c r="O190" s="96"/>
      <c r="P190" s="94"/>
      <c r="Q190" s="94"/>
      <c r="R190" s="93"/>
      <c r="S190" s="28"/>
      <c r="T190" s="26"/>
      <c r="U190" s="26"/>
      <c r="V190" s="29"/>
    </row>
    <row r="191" spans="1:22" x14ac:dyDescent="0.2">
      <c r="A191" s="167">
        <f t="shared" si="26"/>
        <v>183</v>
      </c>
      <c r="B191" s="24" t="s">
        <v>14</v>
      </c>
      <c r="C191" s="28">
        <f t="shared" si="31"/>
        <v>0</v>
      </c>
      <c r="D191" s="26">
        <f t="shared" si="31"/>
        <v>0</v>
      </c>
      <c r="E191" s="26">
        <f t="shared" si="31"/>
        <v>0</v>
      </c>
      <c r="F191" s="27"/>
      <c r="G191" s="28">
        <f t="shared" si="29"/>
        <v>0</v>
      </c>
      <c r="H191" s="26"/>
      <c r="I191" s="26"/>
      <c r="J191" s="29"/>
      <c r="K191" s="28"/>
      <c r="L191" s="94"/>
      <c r="M191" s="94"/>
      <c r="N191" s="93"/>
      <c r="O191" s="96"/>
      <c r="P191" s="94"/>
      <c r="Q191" s="94"/>
      <c r="R191" s="93"/>
      <c r="S191" s="28"/>
      <c r="T191" s="26"/>
      <c r="U191" s="26"/>
      <c r="V191" s="29"/>
    </row>
    <row r="192" spans="1:22" x14ac:dyDescent="0.2">
      <c r="A192" s="167">
        <f t="shared" si="26"/>
        <v>184</v>
      </c>
      <c r="B192" s="24" t="s">
        <v>15</v>
      </c>
      <c r="C192" s="28">
        <f t="shared" si="31"/>
        <v>0</v>
      </c>
      <c r="D192" s="26">
        <f t="shared" si="31"/>
        <v>0</v>
      </c>
      <c r="E192" s="26">
        <f t="shared" si="31"/>
        <v>0</v>
      </c>
      <c r="F192" s="27"/>
      <c r="G192" s="28">
        <f t="shared" si="29"/>
        <v>0</v>
      </c>
      <c r="H192" s="26"/>
      <c r="I192" s="26"/>
      <c r="J192" s="29"/>
      <c r="K192" s="28"/>
      <c r="L192" s="94"/>
      <c r="M192" s="94"/>
      <c r="N192" s="93"/>
      <c r="O192" s="96"/>
      <c r="P192" s="94"/>
      <c r="Q192" s="94"/>
      <c r="R192" s="93"/>
      <c r="S192" s="28"/>
      <c r="T192" s="26"/>
      <c r="U192" s="26"/>
      <c r="V192" s="29"/>
    </row>
    <row r="193" spans="1:22" x14ac:dyDescent="0.2">
      <c r="A193" s="167">
        <f t="shared" si="26"/>
        <v>185</v>
      </c>
      <c r="B193" s="24" t="s">
        <v>16</v>
      </c>
      <c r="C193" s="28">
        <f t="shared" si="31"/>
        <v>0</v>
      </c>
      <c r="D193" s="26">
        <f t="shared" si="31"/>
        <v>0</v>
      </c>
      <c r="E193" s="26">
        <f t="shared" si="31"/>
        <v>0</v>
      </c>
      <c r="F193" s="27"/>
      <c r="G193" s="28">
        <f t="shared" si="29"/>
        <v>0</v>
      </c>
      <c r="H193" s="26"/>
      <c r="I193" s="26"/>
      <c r="J193" s="29"/>
      <c r="K193" s="28"/>
      <c r="L193" s="94"/>
      <c r="M193" s="94"/>
      <c r="N193" s="93"/>
      <c r="O193" s="96"/>
      <c r="P193" s="94"/>
      <c r="Q193" s="94"/>
      <c r="R193" s="93"/>
      <c r="S193" s="28">
        <f>T193+V193</f>
        <v>0</v>
      </c>
      <c r="T193" s="26"/>
      <c r="U193" s="26"/>
      <c r="V193" s="29"/>
    </row>
    <row r="194" spans="1:22" x14ac:dyDescent="0.2">
      <c r="A194" s="167">
        <f t="shared" si="26"/>
        <v>186</v>
      </c>
      <c r="B194" s="24" t="s">
        <v>17</v>
      </c>
      <c r="C194" s="28">
        <f t="shared" si="31"/>
        <v>0</v>
      </c>
      <c r="D194" s="26">
        <f t="shared" si="31"/>
        <v>0</v>
      </c>
      <c r="E194" s="26">
        <f t="shared" si="31"/>
        <v>0</v>
      </c>
      <c r="F194" s="27"/>
      <c r="G194" s="28">
        <f t="shared" si="29"/>
        <v>0</v>
      </c>
      <c r="H194" s="26"/>
      <c r="I194" s="26"/>
      <c r="J194" s="29"/>
      <c r="K194" s="28"/>
      <c r="L194" s="94"/>
      <c r="M194" s="94"/>
      <c r="N194" s="93"/>
      <c r="O194" s="96"/>
      <c r="P194" s="94"/>
      <c r="Q194" s="94"/>
      <c r="R194" s="93"/>
      <c r="S194" s="28"/>
      <c r="T194" s="26"/>
      <c r="U194" s="26"/>
      <c r="V194" s="29"/>
    </row>
    <row r="195" spans="1:22" x14ac:dyDescent="0.2">
      <c r="A195" s="167">
        <f t="shared" si="26"/>
        <v>187</v>
      </c>
      <c r="B195" s="24" t="s">
        <v>29</v>
      </c>
      <c r="C195" s="28">
        <f t="shared" si="31"/>
        <v>0</v>
      </c>
      <c r="D195" s="26">
        <f t="shared" si="31"/>
        <v>0</v>
      </c>
      <c r="E195" s="26">
        <f t="shared" si="31"/>
        <v>0</v>
      </c>
      <c r="F195" s="27"/>
      <c r="G195" s="28">
        <f t="shared" si="29"/>
        <v>0</v>
      </c>
      <c r="H195" s="26"/>
      <c r="I195" s="26"/>
      <c r="J195" s="29"/>
      <c r="K195" s="28"/>
      <c r="L195" s="94"/>
      <c r="M195" s="94"/>
      <c r="N195" s="93"/>
      <c r="O195" s="96"/>
      <c r="P195" s="94"/>
      <c r="Q195" s="94"/>
      <c r="R195" s="93"/>
      <c r="S195" s="28"/>
      <c r="T195" s="26"/>
      <c r="U195" s="26"/>
      <c r="V195" s="29"/>
    </row>
    <row r="196" spans="1:22" ht="13.5" thickBot="1" x14ac:dyDescent="0.25">
      <c r="A196" s="169">
        <f t="shared" si="26"/>
        <v>188</v>
      </c>
      <c r="B196" s="24" t="s">
        <v>18</v>
      </c>
      <c r="C196" s="28">
        <f t="shared" si="31"/>
        <v>0</v>
      </c>
      <c r="D196" s="26">
        <f t="shared" si="31"/>
        <v>0</v>
      </c>
      <c r="E196" s="26">
        <f>I196+M196+Q196+U196</f>
        <v>0</v>
      </c>
      <c r="F196" s="27"/>
      <c r="G196" s="56">
        <f t="shared" si="29"/>
        <v>0</v>
      </c>
      <c r="H196" s="55"/>
      <c r="I196" s="55"/>
      <c r="J196" s="58"/>
      <c r="K196" s="28"/>
      <c r="L196" s="94"/>
      <c r="M196" s="94"/>
      <c r="N196" s="93"/>
      <c r="O196" s="96"/>
      <c r="P196" s="94"/>
      <c r="Q196" s="94"/>
      <c r="R196" s="93"/>
      <c r="S196" s="56">
        <f>T196+V196</f>
        <v>0</v>
      </c>
      <c r="T196" s="55"/>
      <c r="U196" s="55"/>
      <c r="V196" s="58"/>
    </row>
    <row r="197" spans="1:22" ht="45.75" thickBot="1" x14ac:dyDescent="0.3">
      <c r="A197" s="71">
        <v>189</v>
      </c>
      <c r="B197" s="72" t="s">
        <v>168</v>
      </c>
      <c r="C197" s="73">
        <f t="shared" si="31"/>
        <v>0</v>
      </c>
      <c r="D197" s="60">
        <f t="shared" si="31"/>
        <v>0</v>
      </c>
      <c r="E197" s="60"/>
      <c r="F197" s="65"/>
      <c r="G197" s="73">
        <f>G198+G200+G203+G206</f>
        <v>0</v>
      </c>
      <c r="H197" s="60">
        <f>H198+H200+H203+H206</f>
        <v>0</v>
      </c>
      <c r="I197" s="60"/>
      <c r="J197" s="65"/>
      <c r="K197" s="74">
        <f>K201</f>
        <v>0</v>
      </c>
      <c r="L197" s="60">
        <f>L201</f>
        <v>0</v>
      </c>
      <c r="M197" s="60"/>
      <c r="N197" s="65"/>
      <c r="O197" s="73"/>
      <c r="P197" s="60"/>
      <c r="Q197" s="60"/>
      <c r="R197" s="65"/>
      <c r="S197" s="60"/>
      <c r="T197" s="60"/>
      <c r="U197" s="60"/>
      <c r="V197" s="65"/>
    </row>
    <row r="198" spans="1:22" x14ac:dyDescent="0.2">
      <c r="A198" s="76">
        <v>190</v>
      </c>
      <c r="B198" s="90" t="s">
        <v>92</v>
      </c>
      <c r="C198" s="85">
        <f t="shared" si="31"/>
        <v>0</v>
      </c>
      <c r="D198" s="83">
        <f t="shared" si="31"/>
        <v>0</v>
      </c>
      <c r="E198" s="83"/>
      <c r="F198" s="86"/>
      <c r="G198" s="87">
        <f>G199</f>
        <v>0</v>
      </c>
      <c r="H198" s="83">
        <f>H199</f>
        <v>0</v>
      </c>
      <c r="I198" s="117"/>
      <c r="J198" s="109"/>
      <c r="K198" s="170"/>
      <c r="L198" s="117"/>
      <c r="M198" s="117"/>
      <c r="N198" s="171"/>
      <c r="O198" s="170"/>
      <c r="P198" s="117"/>
      <c r="Q198" s="117"/>
      <c r="R198" s="171"/>
      <c r="S198" s="170"/>
      <c r="T198" s="117"/>
      <c r="U198" s="117"/>
      <c r="V198" s="171"/>
    </row>
    <row r="199" spans="1:22" x14ac:dyDescent="0.2">
      <c r="A199" s="91">
        <f t="shared" si="26"/>
        <v>191</v>
      </c>
      <c r="B199" s="39" t="s">
        <v>169</v>
      </c>
      <c r="C199" s="19">
        <f t="shared" si="31"/>
        <v>0</v>
      </c>
      <c r="D199" s="94">
        <f t="shared" si="31"/>
        <v>0</v>
      </c>
      <c r="E199" s="94"/>
      <c r="F199" s="93"/>
      <c r="G199" s="100">
        <f t="shared" si="29"/>
        <v>0</v>
      </c>
      <c r="H199" s="95"/>
      <c r="I199" s="94"/>
      <c r="J199" s="95"/>
      <c r="K199" s="96"/>
      <c r="L199" s="94"/>
      <c r="M199" s="94"/>
      <c r="N199" s="93"/>
      <c r="O199" s="96"/>
      <c r="P199" s="94"/>
      <c r="Q199" s="94"/>
      <c r="R199" s="93"/>
      <c r="S199" s="96"/>
      <c r="T199" s="94"/>
      <c r="U199" s="94"/>
      <c r="V199" s="93"/>
    </row>
    <row r="200" spans="1:22" x14ac:dyDescent="0.2">
      <c r="A200" s="91">
        <f t="shared" si="26"/>
        <v>192</v>
      </c>
      <c r="B200" s="24" t="s">
        <v>170</v>
      </c>
      <c r="C200" s="28">
        <f t="shared" si="31"/>
        <v>0</v>
      </c>
      <c r="D200" s="26">
        <f t="shared" si="31"/>
        <v>0</v>
      </c>
      <c r="E200" s="26"/>
      <c r="F200" s="29"/>
      <c r="G200" s="97">
        <f>G202</f>
        <v>0</v>
      </c>
      <c r="H200" s="26">
        <f>H202</f>
        <v>0</v>
      </c>
      <c r="I200" s="94"/>
      <c r="J200" s="95"/>
      <c r="K200" s="34">
        <f>K201</f>
        <v>0</v>
      </c>
      <c r="L200" s="26">
        <f>L201</f>
        <v>0</v>
      </c>
      <c r="M200" s="94"/>
      <c r="N200" s="93"/>
      <c r="O200" s="96"/>
      <c r="P200" s="94"/>
      <c r="Q200" s="94"/>
      <c r="R200" s="93"/>
      <c r="S200" s="96"/>
      <c r="T200" s="94"/>
      <c r="U200" s="94"/>
      <c r="V200" s="93"/>
    </row>
    <row r="201" spans="1:22" x14ac:dyDescent="0.2">
      <c r="A201" s="91">
        <f t="shared" si="26"/>
        <v>193</v>
      </c>
      <c r="B201" s="39" t="s">
        <v>171</v>
      </c>
      <c r="C201" s="19">
        <f t="shared" si="31"/>
        <v>0</v>
      </c>
      <c r="D201" s="22">
        <f t="shared" si="31"/>
        <v>0</v>
      </c>
      <c r="E201" s="26"/>
      <c r="F201" s="29"/>
      <c r="G201" s="25"/>
      <c r="H201" s="97"/>
      <c r="I201" s="94"/>
      <c r="J201" s="95"/>
      <c r="K201" s="96">
        <f>L201+N201</f>
        <v>0</v>
      </c>
      <c r="L201" s="94"/>
      <c r="M201" s="94"/>
      <c r="N201" s="93"/>
      <c r="O201" s="96"/>
      <c r="P201" s="94"/>
      <c r="Q201" s="94"/>
      <c r="R201" s="93"/>
      <c r="S201" s="96"/>
      <c r="T201" s="94"/>
      <c r="U201" s="94"/>
      <c r="V201" s="93"/>
    </row>
    <row r="202" spans="1:22" x14ac:dyDescent="0.2">
      <c r="A202" s="91">
        <f t="shared" si="26"/>
        <v>194</v>
      </c>
      <c r="B202" s="39" t="s">
        <v>172</v>
      </c>
      <c r="C202" s="19">
        <f t="shared" si="31"/>
        <v>0</v>
      </c>
      <c r="D202" s="94">
        <f t="shared" si="31"/>
        <v>0</v>
      </c>
      <c r="E202" s="94"/>
      <c r="F202" s="93"/>
      <c r="G202" s="100">
        <f t="shared" si="29"/>
        <v>0</v>
      </c>
      <c r="H202" s="95"/>
      <c r="I202" s="94"/>
      <c r="J202" s="95"/>
      <c r="K202" s="96"/>
      <c r="L202" s="94"/>
      <c r="M202" s="94"/>
      <c r="N202" s="93"/>
      <c r="O202" s="96"/>
      <c r="P202" s="94"/>
      <c r="Q202" s="94"/>
      <c r="R202" s="93"/>
      <c r="S202" s="96"/>
      <c r="T202" s="94"/>
      <c r="U202" s="94"/>
      <c r="V202" s="93"/>
    </row>
    <row r="203" spans="1:22" x14ac:dyDescent="0.2">
      <c r="A203" s="91">
        <v>195</v>
      </c>
      <c r="B203" s="24" t="s">
        <v>95</v>
      </c>
      <c r="C203" s="28">
        <f t="shared" si="31"/>
        <v>0</v>
      </c>
      <c r="D203" s="26">
        <f t="shared" si="31"/>
        <v>0</v>
      </c>
      <c r="E203" s="26"/>
      <c r="F203" s="29"/>
      <c r="G203" s="97">
        <f t="shared" si="29"/>
        <v>0</v>
      </c>
      <c r="H203" s="26">
        <f>H204+H205</f>
        <v>0</v>
      </c>
      <c r="I203" s="94"/>
      <c r="J203" s="95"/>
      <c r="K203" s="96"/>
      <c r="L203" s="94"/>
      <c r="M203" s="94"/>
      <c r="N203" s="93"/>
      <c r="O203" s="96"/>
      <c r="P203" s="94"/>
      <c r="Q203" s="94"/>
      <c r="R203" s="93"/>
      <c r="S203" s="34"/>
      <c r="T203" s="26"/>
      <c r="U203" s="94"/>
      <c r="V203" s="93"/>
    </row>
    <row r="204" spans="1:22" ht="25.5" x14ac:dyDescent="0.2">
      <c r="A204" s="91">
        <f t="shared" si="26"/>
        <v>196</v>
      </c>
      <c r="B204" s="104" t="s">
        <v>173</v>
      </c>
      <c r="C204" s="19">
        <f t="shared" si="31"/>
        <v>0</v>
      </c>
      <c r="D204" s="22">
        <f t="shared" si="31"/>
        <v>0</v>
      </c>
      <c r="E204" s="49"/>
      <c r="F204" s="50"/>
      <c r="G204" s="17">
        <f t="shared" si="29"/>
        <v>0</v>
      </c>
      <c r="H204" s="172"/>
      <c r="I204" s="141"/>
      <c r="J204" s="160"/>
      <c r="K204" s="140"/>
      <c r="L204" s="141"/>
      <c r="M204" s="141"/>
      <c r="N204" s="142"/>
      <c r="O204" s="140"/>
      <c r="P204" s="141"/>
      <c r="Q204" s="141"/>
      <c r="R204" s="142"/>
      <c r="S204" s="140"/>
      <c r="T204" s="141"/>
      <c r="U204" s="141"/>
      <c r="V204" s="142"/>
    </row>
    <row r="205" spans="1:22" x14ac:dyDescent="0.2">
      <c r="A205" s="91">
        <f t="shared" si="26"/>
        <v>197</v>
      </c>
      <c r="B205" s="24" t="s">
        <v>174</v>
      </c>
      <c r="C205" s="19">
        <f t="shared" si="31"/>
        <v>0</v>
      </c>
      <c r="D205" s="22">
        <f t="shared" si="31"/>
        <v>0</v>
      </c>
      <c r="E205" s="43"/>
      <c r="F205" s="46"/>
      <c r="G205" s="100">
        <f t="shared" si="29"/>
        <v>0</v>
      </c>
      <c r="H205" s="49"/>
      <c r="I205" s="141"/>
      <c r="J205" s="160"/>
      <c r="K205" s="140"/>
      <c r="L205" s="141"/>
      <c r="M205" s="141"/>
      <c r="N205" s="142"/>
      <c r="O205" s="140"/>
      <c r="P205" s="141"/>
      <c r="Q205" s="141"/>
      <c r="R205" s="142"/>
      <c r="S205" s="22"/>
      <c r="T205" s="141"/>
      <c r="U205" s="141"/>
      <c r="V205" s="142"/>
    </row>
    <row r="206" spans="1:22" x14ac:dyDescent="0.2">
      <c r="A206" s="91">
        <v>198</v>
      </c>
      <c r="B206" s="24" t="s">
        <v>37</v>
      </c>
      <c r="C206" s="28">
        <f t="shared" si="31"/>
        <v>0</v>
      </c>
      <c r="D206" s="26">
        <f t="shared" si="31"/>
        <v>0</v>
      </c>
      <c r="E206" s="43"/>
      <c r="F206" s="46"/>
      <c r="G206" s="25">
        <f t="shared" si="29"/>
        <v>0</v>
      </c>
      <c r="H206" s="43">
        <f>H207</f>
        <v>0</v>
      </c>
      <c r="I206" s="141"/>
      <c r="J206" s="173"/>
      <c r="K206" s="174"/>
      <c r="L206" s="141"/>
      <c r="M206" s="141"/>
      <c r="N206" s="175"/>
      <c r="O206" s="140"/>
      <c r="P206" s="141"/>
      <c r="Q206" s="141"/>
      <c r="R206" s="175"/>
      <c r="S206" s="174"/>
      <c r="T206" s="141"/>
      <c r="U206" s="141"/>
      <c r="V206" s="175"/>
    </row>
    <row r="207" spans="1:22" ht="13.5" thickBot="1" x14ac:dyDescent="0.25">
      <c r="A207" s="120">
        <v>199</v>
      </c>
      <c r="B207" s="136" t="s">
        <v>175</v>
      </c>
      <c r="C207" s="48">
        <f t="shared" si="31"/>
        <v>0</v>
      </c>
      <c r="D207" s="49">
        <f t="shared" si="31"/>
        <v>0</v>
      </c>
      <c r="E207" s="43"/>
      <c r="F207" s="46"/>
      <c r="G207" s="159">
        <f t="shared" si="29"/>
        <v>0</v>
      </c>
      <c r="H207" s="49"/>
      <c r="I207" s="141"/>
      <c r="J207" s="173"/>
      <c r="K207" s="174"/>
      <c r="L207" s="141"/>
      <c r="M207" s="141"/>
      <c r="N207" s="175"/>
      <c r="O207" s="140"/>
      <c r="P207" s="141"/>
      <c r="Q207" s="141"/>
      <c r="R207" s="175"/>
      <c r="S207" s="174"/>
      <c r="T207" s="141"/>
      <c r="U207" s="141"/>
      <c r="V207" s="175"/>
    </row>
    <row r="208" spans="1:22" ht="13.5" thickBot="1" x14ac:dyDescent="0.25">
      <c r="A208" s="71">
        <v>200</v>
      </c>
      <c r="B208" s="176" t="s">
        <v>176</v>
      </c>
      <c r="C208" s="126">
        <f t="shared" si="31"/>
        <v>12693.383999999998</v>
      </c>
      <c r="D208" s="127">
        <f t="shared" si="31"/>
        <v>12681.564999999999</v>
      </c>
      <c r="E208" s="60">
        <f>I208+M208+Q208+U208</f>
        <v>8236.3879999999972</v>
      </c>
      <c r="F208" s="61">
        <f>J208+N208+R208+V208</f>
        <v>11.819000000000001</v>
      </c>
      <c r="G208" s="127">
        <f>G9+G44+G99+G140+G175+G197</f>
        <v>5817.7960000000003</v>
      </c>
      <c r="H208" s="127">
        <f>H9+H44+H99+H140+H175+H197</f>
        <v>5807.9770000000008</v>
      </c>
      <c r="I208" s="60">
        <f>I9+I44+I99+I140+I175+I197</f>
        <v>3611.0589999999993</v>
      </c>
      <c r="J208" s="127">
        <f>J9+J44+J99+J140+J175+J197</f>
        <v>9.8190000000000008</v>
      </c>
      <c r="K208" s="64">
        <f>K9+K44+K99+K140+K175+K197</f>
        <v>239.86199999999997</v>
      </c>
      <c r="L208" s="60">
        <f>L9+L44+L140+L175+L197</f>
        <v>239.86199999999997</v>
      </c>
      <c r="M208" s="60">
        <f>M9+M44+M140+M175+M197</f>
        <v>82.593000000000004</v>
      </c>
      <c r="N208" s="75">
        <f>N9+N44+N99+N140+N175+N197</f>
        <v>0</v>
      </c>
      <c r="O208" s="73">
        <f>O9+O44+O99+O140+O175+O197</f>
        <v>6048.3999999999978</v>
      </c>
      <c r="P208" s="60">
        <f>P9+P44+P99+P140+P175+P197</f>
        <v>6048.3999999999978</v>
      </c>
      <c r="Q208" s="60">
        <f>Q9+Q44+Q99+Q140+Q175+Q197</f>
        <v>4518.9329999999982</v>
      </c>
      <c r="R208" s="60"/>
      <c r="S208" s="66">
        <f>S9+S44+S99+S140+S175+S197</f>
        <v>587.32600000000002</v>
      </c>
      <c r="T208" s="127">
        <f>T9+T44+T99+T140+T175+T197</f>
        <v>585.32600000000002</v>
      </c>
      <c r="U208" s="127">
        <f>U9+U44+U99+U140+U175+U197</f>
        <v>23.803000000000004</v>
      </c>
      <c r="V208" s="65">
        <f>V9+V20+SUM(V34:V43)+V44+V99+V140+V175+V197</f>
        <v>2</v>
      </c>
    </row>
    <row r="211" spans="2:2" x14ac:dyDescent="0.2">
      <c r="B211" s="5" t="s">
        <v>75</v>
      </c>
    </row>
    <row r="212" spans="2:2" x14ac:dyDescent="0.2">
      <c r="B212" s="5" t="s">
        <v>181</v>
      </c>
    </row>
    <row r="213" spans="2:2" x14ac:dyDescent="0.2">
      <c r="B213" s="67" t="s">
        <v>177</v>
      </c>
    </row>
    <row r="214" spans="2:2" x14ac:dyDescent="0.2">
      <c r="B214" s="5" t="s">
        <v>76</v>
      </c>
    </row>
  </sheetData>
  <mergeCells count="24">
    <mergeCell ref="A6:A8"/>
    <mergeCell ref="B6:B8"/>
    <mergeCell ref="C6:C8"/>
    <mergeCell ref="D6:F6"/>
    <mergeCell ref="G6:G8"/>
    <mergeCell ref="H6:J6"/>
    <mergeCell ref="D7:E7"/>
    <mergeCell ref="F7:F8"/>
    <mergeCell ref="S6:S8"/>
    <mergeCell ref="T6:V6"/>
    <mergeCell ref="T7:U7"/>
    <mergeCell ref="V7:V8"/>
    <mergeCell ref="C3:J3"/>
    <mergeCell ref="C4:I4"/>
    <mergeCell ref="H7:I7"/>
    <mergeCell ref="J7:J8"/>
    <mergeCell ref="L7:M7"/>
    <mergeCell ref="N7:N8"/>
    <mergeCell ref="P7:Q7"/>
    <mergeCell ref="R7:R8"/>
    <mergeCell ref="K6:K8"/>
    <mergeCell ref="L6:N6"/>
    <mergeCell ref="O6:O8"/>
    <mergeCell ref="P6:R6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87"/>
  <sheetViews>
    <sheetView zoomScaleNormal="100" workbookViewId="0">
      <selection activeCell="Y16" sqref="Y16"/>
    </sheetView>
  </sheetViews>
  <sheetFormatPr defaultRowHeight="12.75" x14ac:dyDescent="0.2"/>
  <cols>
    <col min="1" max="1" width="3.7109375" customWidth="1"/>
    <col min="2" max="2" width="53" customWidth="1"/>
    <col min="3" max="3" width="9.28515625" customWidth="1"/>
    <col min="4" max="4" width="9.7109375" customWidth="1"/>
    <col min="5" max="5" width="9.28515625" customWidth="1"/>
    <col min="6" max="6" width="10" customWidth="1"/>
    <col min="7" max="7" width="9.28515625" customWidth="1"/>
    <col min="8" max="8" width="9.42578125" customWidth="1"/>
    <col min="9" max="9" width="9.85546875" customWidth="1"/>
    <col min="10" max="10" width="7.5703125" customWidth="1"/>
    <col min="11" max="11" width="9.42578125" customWidth="1"/>
    <col min="12" max="12" width="11.5703125" customWidth="1"/>
    <col min="13" max="13" width="8.7109375" customWidth="1"/>
    <col min="14" max="14" width="9.85546875" customWidth="1"/>
    <col min="15" max="15" width="7.5703125" customWidth="1"/>
    <col min="16" max="16" width="7.7109375" customWidth="1"/>
    <col min="17" max="17" width="7.42578125" customWidth="1"/>
    <col min="18" max="18" width="6.7109375" customWidth="1"/>
    <col min="19" max="19" width="7.28515625" customWidth="1"/>
    <col min="20" max="20" width="7.5703125" customWidth="1"/>
    <col min="21" max="21" width="6.7109375" customWidth="1"/>
    <col min="22" max="22" width="6" customWidth="1"/>
    <col min="23" max="23" width="9.5703125" bestFit="1" customWidth="1"/>
  </cols>
  <sheetData>
    <row r="3" spans="1:23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978" t="s">
        <v>26</v>
      </c>
      <c r="R3" s="979"/>
      <c r="S3" s="979"/>
      <c r="T3" s="979"/>
      <c r="U3" s="979"/>
      <c r="V3" s="979"/>
      <c r="W3" s="979"/>
    </row>
    <row r="4" spans="1:23" x14ac:dyDescent="0.2">
      <c r="A4" s="192"/>
      <c r="B4" s="192"/>
      <c r="C4" s="950" t="s">
        <v>246</v>
      </c>
      <c r="D4" s="950"/>
      <c r="E4" s="950"/>
      <c r="F4" s="950"/>
      <c r="G4" s="950"/>
      <c r="H4" s="950"/>
      <c r="I4" s="950"/>
      <c r="J4" s="950"/>
      <c r="K4" s="192"/>
      <c r="L4" s="192"/>
      <c r="M4" s="192"/>
      <c r="N4" s="192"/>
      <c r="O4" s="192"/>
      <c r="P4" s="193"/>
      <c r="Q4" s="978" t="s">
        <v>332</v>
      </c>
      <c r="R4" s="979"/>
      <c r="S4" s="979"/>
      <c r="T4" s="979"/>
      <c r="U4" s="979"/>
      <c r="V4" s="979"/>
      <c r="W4" s="979"/>
    </row>
    <row r="5" spans="1:23" x14ac:dyDescent="0.2">
      <c r="A5" s="192"/>
      <c r="B5" s="195"/>
      <c r="C5" s="950" t="s">
        <v>77</v>
      </c>
      <c r="D5" s="950"/>
      <c r="E5" s="950"/>
      <c r="F5" s="950"/>
      <c r="G5" s="950"/>
      <c r="H5" s="950"/>
      <c r="I5" s="950"/>
      <c r="J5" s="192"/>
      <c r="K5" s="192"/>
      <c r="L5" s="192"/>
      <c r="M5" s="192"/>
      <c r="N5" s="192"/>
      <c r="O5" s="192"/>
      <c r="P5" s="193"/>
      <c r="Q5" s="978" t="s">
        <v>78</v>
      </c>
      <c r="R5" s="979"/>
      <c r="S5" s="979"/>
      <c r="T5" s="979"/>
      <c r="U5" s="979"/>
      <c r="V5" s="979"/>
      <c r="W5" s="979"/>
    </row>
    <row r="6" spans="1:23" x14ac:dyDescent="0.2">
      <c r="A6" s="192"/>
      <c r="B6" s="195"/>
      <c r="C6" s="245"/>
      <c r="D6" s="245"/>
      <c r="E6" s="245"/>
      <c r="F6" s="245"/>
      <c r="G6" s="245"/>
      <c r="H6" s="245"/>
      <c r="I6" s="245"/>
      <c r="J6" s="192"/>
      <c r="K6" s="192"/>
      <c r="L6" s="192"/>
      <c r="M6" s="192"/>
      <c r="N6" s="192"/>
      <c r="O6" s="192"/>
      <c r="P6" s="193"/>
      <c r="Q6" s="980" t="s">
        <v>434</v>
      </c>
      <c r="R6" s="979"/>
      <c r="S6" s="979"/>
      <c r="T6" s="979"/>
      <c r="U6" s="979"/>
      <c r="V6" s="979"/>
      <c r="W6" s="979"/>
    </row>
    <row r="7" spans="1:23" x14ac:dyDescent="0.2">
      <c r="A7" s="192"/>
      <c r="B7" s="195"/>
      <c r="C7" s="245"/>
      <c r="D7" s="245"/>
      <c r="E7" s="245"/>
      <c r="F7" s="245"/>
      <c r="G7" s="245"/>
      <c r="H7" s="245"/>
      <c r="I7" s="245"/>
      <c r="J7" s="192"/>
      <c r="K7" s="192"/>
      <c r="L7" s="192"/>
      <c r="M7" s="192"/>
      <c r="N7" s="192"/>
      <c r="O7" s="192"/>
      <c r="P7" s="193"/>
      <c r="Q7" s="980" t="s">
        <v>629</v>
      </c>
      <c r="R7" s="979"/>
      <c r="S7" s="979"/>
      <c r="T7" s="979"/>
      <c r="U7" s="979"/>
      <c r="V7" s="979"/>
      <c r="W7" s="252"/>
    </row>
    <row r="8" spans="1:23" x14ac:dyDescent="0.2">
      <c r="A8" s="192"/>
      <c r="B8" s="195"/>
      <c r="C8" s="245"/>
      <c r="D8" s="245"/>
      <c r="E8" s="245"/>
      <c r="F8" s="245"/>
      <c r="G8" s="245"/>
      <c r="H8" s="245"/>
      <c r="I8" s="245"/>
      <c r="J8" s="192"/>
      <c r="K8" s="192"/>
      <c r="L8" s="192"/>
      <c r="M8" s="192"/>
      <c r="N8" s="192"/>
      <c r="O8" s="192"/>
      <c r="P8" s="193"/>
      <c r="Q8" s="194"/>
      <c r="R8" s="196"/>
      <c r="S8" s="196"/>
      <c r="T8" s="196"/>
      <c r="U8" s="196"/>
      <c r="V8" s="192"/>
    </row>
    <row r="9" spans="1:23" ht="13.5" thickBot="1" x14ac:dyDescent="0.25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3"/>
      <c r="Q9" s="192"/>
      <c r="R9" s="192"/>
      <c r="S9" s="192"/>
      <c r="T9" s="196" t="s">
        <v>79</v>
      </c>
      <c r="U9" s="192"/>
      <c r="V9" s="192"/>
    </row>
    <row r="10" spans="1:23" x14ac:dyDescent="0.2">
      <c r="A10" s="964" t="s">
        <v>0</v>
      </c>
      <c r="B10" s="967" t="s">
        <v>43</v>
      </c>
      <c r="C10" s="969" t="s">
        <v>44</v>
      </c>
      <c r="D10" s="955" t="s">
        <v>325</v>
      </c>
      <c r="E10" s="956"/>
      <c r="F10" s="957"/>
      <c r="G10" s="969" t="s">
        <v>46</v>
      </c>
      <c r="H10" s="955" t="s">
        <v>325</v>
      </c>
      <c r="I10" s="956"/>
      <c r="J10" s="956"/>
      <c r="K10" s="958" t="s">
        <v>180</v>
      </c>
      <c r="L10" s="955" t="s">
        <v>325</v>
      </c>
      <c r="M10" s="956"/>
      <c r="N10" s="957"/>
      <c r="O10" s="973" t="s">
        <v>247</v>
      </c>
      <c r="P10" s="975" t="s">
        <v>325</v>
      </c>
      <c r="Q10" s="976"/>
      <c r="R10" s="977"/>
      <c r="S10" s="973" t="s">
        <v>48</v>
      </c>
      <c r="T10" s="975" t="s">
        <v>325</v>
      </c>
      <c r="U10" s="976"/>
      <c r="V10" s="977"/>
    </row>
    <row r="11" spans="1:23" x14ac:dyDescent="0.2">
      <c r="A11" s="965"/>
      <c r="B11" s="968"/>
      <c r="C11" s="970"/>
      <c r="D11" s="951" t="s">
        <v>49</v>
      </c>
      <c r="E11" s="952"/>
      <c r="F11" s="971" t="s">
        <v>50</v>
      </c>
      <c r="G11" s="970"/>
      <c r="H11" s="951" t="s">
        <v>49</v>
      </c>
      <c r="I11" s="952"/>
      <c r="J11" s="953" t="s">
        <v>50</v>
      </c>
      <c r="K11" s="959"/>
      <c r="L11" s="951" t="s">
        <v>49</v>
      </c>
      <c r="M11" s="952"/>
      <c r="N11" s="971" t="s">
        <v>50</v>
      </c>
      <c r="O11" s="974"/>
      <c r="P11" s="960" t="s">
        <v>49</v>
      </c>
      <c r="Q11" s="961"/>
      <c r="R11" s="962" t="s">
        <v>50</v>
      </c>
      <c r="S11" s="974"/>
      <c r="T11" s="960" t="s">
        <v>49</v>
      </c>
      <c r="U11" s="961"/>
      <c r="V11" s="962" t="s">
        <v>50</v>
      </c>
    </row>
    <row r="12" spans="1:23" ht="48.75" thickBot="1" x14ac:dyDescent="0.25">
      <c r="A12" s="966"/>
      <c r="B12" s="968"/>
      <c r="C12" s="970"/>
      <c r="D12" s="253" t="s">
        <v>44</v>
      </c>
      <c r="E12" s="254" t="s">
        <v>51</v>
      </c>
      <c r="F12" s="972"/>
      <c r="G12" s="970"/>
      <c r="H12" s="253" t="s">
        <v>44</v>
      </c>
      <c r="I12" s="254" t="s">
        <v>51</v>
      </c>
      <c r="J12" s="954"/>
      <c r="K12" s="959"/>
      <c r="L12" s="253" t="s">
        <v>44</v>
      </c>
      <c r="M12" s="254" t="s">
        <v>51</v>
      </c>
      <c r="N12" s="972"/>
      <c r="O12" s="974"/>
      <c r="P12" s="197" t="s">
        <v>44</v>
      </c>
      <c r="Q12" s="198" t="s">
        <v>51</v>
      </c>
      <c r="R12" s="963"/>
      <c r="S12" s="974"/>
      <c r="T12" s="197" t="s">
        <v>44</v>
      </c>
      <c r="U12" s="198" t="s">
        <v>51</v>
      </c>
      <c r="V12" s="963"/>
    </row>
    <row r="13" spans="1:23" ht="34.5" customHeight="1" thickBot="1" x14ac:dyDescent="0.3">
      <c r="A13" s="386">
        <v>1</v>
      </c>
      <c r="B13" s="377" t="s">
        <v>80</v>
      </c>
      <c r="C13" s="772">
        <f t="shared" ref="C13:F15" si="0">G13+K13+O13+S13</f>
        <v>145.39999999999998</v>
      </c>
      <c r="D13" s="725">
        <f t="shared" si="0"/>
        <v>144.69999999999999</v>
      </c>
      <c r="E13" s="725">
        <f t="shared" si="0"/>
        <v>134.77500000000001</v>
      </c>
      <c r="F13" s="773">
        <f t="shared" si="0"/>
        <v>0.7</v>
      </c>
      <c r="G13" s="215">
        <f>G14+G20</f>
        <v>7.7</v>
      </c>
      <c r="H13" s="200">
        <f>H14+H19</f>
        <v>7</v>
      </c>
      <c r="I13" s="200"/>
      <c r="J13" s="425">
        <f>J14</f>
        <v>0.7</v>
      </c>
      <c r="K13" s="450">
        <f>K14</f>
        <v>137.69999999999999</v>
      </c>
      <c r="L13" s="215">
        <f>L14</f>
        <v>137.69999999999999</v>
      </c>
      <c r="M13" s="200">
        <f>M14</f>
        <v>134.77500000000001</v>
      </c>
      <c r="N13" s="425"/>
      <c r="O13" s="345"/>
      <c r="P13" s="200"/>
      <c r="Q13" s="200"/>
      <c r="R13" s="450"/>
      <c r="S13" s="215"/>
      <c r="T13" s="200"/>
      <c r="U13" s="201"/>
      <c r="V13" s="228"/>
    </row>
    <row r="14" spans="1:23" x14ac:dyDescent="0.2">
      <c r="A14" s="387">
        <v>2</v>
      </c>
      <c r="B14" s="771" t="s">
        <v>81</v>
      </c>
      <c r="C14" s="366">
        <f t="shared" si="0"/>
        <v>138.39999999999998</v>
      </c>
      <c r="D14" s="367">
        <f t="shared" si="0"/>
        <v>137.69999999999999</v>
      </c>
      <c r="E14" s="361">
        <f t="shared" si="0"/>
        <v>134.77500000000001</v>
      </c>
      <c r="F14" s="362">
        <f t="shared" si="0"/>
        <v>0.7</v>
      </c>
      <c r="G14" s="788">
        <f>SUM(G15:G15)</f>
        <v>0.7</v>
      </c>
      <c r="H14" s="787">
        <f>SUM(H15:H15)</f>
        <v>0</v>
      </c>
      <c r="I14" s="787"/>
      <c r="J14" s="787">
        <f>SUM(J15:J15)</f>
        <v>0.7</v>
      </c>
      <c r="K14" s="792">
        <f>SUM(K15:K15)</f>
        <v>137.69999999999999</v>
      </c>
      <c r="L14" s="360">
        <f>L15</f>
        <v>137.69999999999999</v>
      </c>
      <c r="M14" s="360">
        <f>M15</f>
        <v>134.77500000000001</v>
      </c>
      <c r="N14" s="440"/>
      <c r="O14" s="812"/>
      <c r="P14" s="439"/>
      <c r="Q14" s="439"/>
      <c r="R14" s="812"/>
      <c r="S14" s="438"/>
      <c r="T14" s="439"/>
      <c r="U14" s="439"/>
      <c r="V14" s="440"/>
    </row>
    <row r="15" spans="1:23" s="6" customFormat="1" x14ac:dyDescent="0.2">
      <c r="A15" s="662">
        <v>3</v>
      </c>
      <c r="B15" s="824" t="s">
        <v>27</v>
      </c>
      <c r="C15" s="262">
        <f t="shared" si="0"/>
        <v>138.39999999999998</v>
      </c>
      <c r="D15" s="357">
        <f t="shared" si="0"/>
        <v>137.69999999999999</v>
      </c>
      <c r="E15" s="265">
        <f t="shared" si="0"/>
        <v>134.77500000000001</v>
      </c>
      <c r="F15" s="266">
        <f t="shared" si="0"/>
        <v>0.7</v>
      </c>
      <c r="G15" s="780">
        <f>H15+J15</f>
        <v>0.7</v>
      </c>
      <c r="H15" s="779"/>
      <c r="I15" s="779"/>
      <c r="J15" s="265">
        <v>0.7</v>
      </c>
      <c r="K15" s="793">
        <v>137.69999999999999</v>
      </c>
      <c r="L15" s="780">
        <v>137.69999999999999</v>
      </c>
      <c r="M15" s="781">
        <v>134.77500000000001</v>
      </c>
      <c r="N15" s="782"/>
      <c r="O15" s="813"/>
      <c r="P15" s="503"/>
      <c r="Q15" s="503"/>
      <c r="R15" s="816"/>
      <c r="S15" s="783"/>
      <c r="T15" s="503"/>
      <c r="U15" s="503"/>
      <c r="V15" s="782"/>
    </row>
    <row r="16" spans="1:23" s="6" customFormat="1" ht="25.5" x14ac:dyDescent="0.2">
      <c r="A16" s="822">
        <v>4</v>
      </c>
      <c r="B16" s="821" t="s">
        <v>621</v>
      </c>
      <c r="C16" s="262"/>
      <c r="D16" s="357"/>
      <c r="E16" s="265"/>
      <c r="F16" s="266"/>
      <c r="G16" s="780"/>
      <c r="H16" s="811"/>
      <c r="I16" s="811"/>
      <c r="J16" s="265"/>
      <c r="K16" s="793"/>
      <c r="L16" s="780"/>
      <c r="M16" s="781"/>
      <c r="N16" s="790"/>
      <c r="O16" s="814"/>
      <c r="P16" s="786"/>
      <c r="Q16" s="786"/>
      <c r="R16" s="817"/>
      <c r="S16" s="795"/>
      <c r="T16" s="786"/>
      <c r="U16" s="786"/>
      <c r="V16" s="790"/>
    </row>
    <row r="17" spans="1:22" s="6" customFormat="1" x14ac:dyDescent="0.2">
      <c r="A17" s="823">
        <v>5</v>
      </c>
      <c r="B17" s="825" t="s">
        <v>622</v>
      </c>
      <c r="C17" s="262">
        <v>-4</v>
      </c>
      <c r="D17" s="357">
        <v>-4</v>
      </c>
      <c r="E17" s="265"/>
      <c r="F17" s="266"/>
      <c r="G17" s="780">
        <v>-4</v>
      </c>
      <c r="H17" s="811">
        <v>-4</v>
      </c>
      <c r="I17" s="811"/>
      <c r="J17" s="265"/>
      <c r="K17" s="793"/>
      <c r="L17" s="780"/>
      <c r="M17" s="781"/>
      <c r="N17" s="790"/>
      <c r="O17" s="814"/>
      <c r="P17" s="786"/>
      <c r="Q17" s="786"/>
      <c r="R17" s="817"/>
      <c r="S17" s="795"/>
      <c r="T17" s="786"/>
      <c r="U17" s="786"/>
      <c r="V17" s="790"/>
    </row>
    <row r="18" spans="1:22" s="6" customFormat="1" ht="25.5" x14ac:dyDescent="0.2">
      <c r="A18" s="823">
        <v>6</v>
      </c>
      <c r="B18" s="826" t="s">
        <v>623</v>
      </c>
      <c r="C18" s="262">
        <v>4</v>
      </c>
      <c r="D18" s="357">
        <v>4</v>
      </c>
      <c r="E18" s="265"/>
      <c r="F18" s="266"/>
      <c r="G18" s="780">
        <v>4</v>
      </c>
      <c r="H18" s="811">
        <v>4</v>
      </c>
      <c r="I18" s="811"/>
      <c r="J18" s="265"/>
      <c r="K18" s="793"/>
      <c r="L18" s="780"/>
      <c r="M18" s="781"/>
      <c r="N18" s="790"/>
      <c r="O18" s="814"/>
      <c r="P18" s="786"/>
      <c r="Q18" s="786"/>
      <c r="R18" s="817"/>
      <c r="S18" s="795"/>
      <c r="T18" s="786"/>
      <c r="U18" s="786"/>
      <c r="V18" s="790"/>
    </row>
    <row r="19" spans="1:22" s="6" customFormat="1" x14ac:dyDescent="0.2">
      <c r="A19" s="823">
        <v>7</v>
      </c>
      <c r="B19" s="770" t="s">
        <v>617</v>
      </c>
      <c r="C19" s="272">
        <f t="shared" ref="C19:D21" si="1">G19+K19+O19+S19</f>
        <v>7</v>
      </c>
      <c r="D19" s="697">
        <f t="shared" si="1"/>
        <v>7</v>
      </c>
      <c r="E19" s="273"/>
      <c r="F19" s="426"/>
      <c r="G19" s="272">
        <f>G20</f>
        <v>7</v>
      </c>
      <c r="H19" s="340">
        <f>H20</f>
        <v>7</v>
      </c>
      <c r="I19" s="340"/>
      <c r="J19" s="265"/>
      <c r="K19" s="278"/>
      <c r="L19" s="262"/>
      <c r="M19" s="265"/>
      <c r="N19" s="790"/>
      <c r="O19" s="814"/>
      <c r="P19" s="786"/>
      <c r="Q19" s="786"/>
      <c r="R19" s="817"/>
      <c r="S19" s="795"/>
      <c r="T19" s="786"/>
      <c r="U19" s="786"/>
      <c r="V19" s="790"/>
    </row>
    <row r="20" spans="1:22" s="6" customFormat="1" ht="17.25" customHeight="1" thickBot="1" x14ac:dyDescent="0.25">
      <c r="A20" s="678">
        <v>8</v>
      </c>
      <c r="B20" s="467" t="s">
        <v>618</v>
      </c>
      <c r="C20" s="777">
        <f t="shared" si="1"/>
        <v>7</v>
      </c>
      <c r="D20" s="819">
        <f t="shared" si="1"/>
        <v>7</v>
      </c>
      <c r="E20" s="682"/>
      <c r="F20" s="820"/>
      <c r="G20" s="777">
        <v>7</v>
      </c>
      <c r="H20" s="789">
        <v>7</v>
      </c>
      <c r="I20" s="789"/>
      <c r="J20" s="682"/>
      <c r="K20" s="778"/>
      <c r="L20" s="777"/>
      <c r="M20" s="682"/>
      <c r="N20" s="791"/>
      <c r="O20" s="815"/>
      <c r="P20" s="794"/>
      <c r="Q20" s="794"/>
      <c r="R20" s="818"/>
      <c r="S20" s="796"/>
      <c r="T20" s="794"/>
      <c r="U20" s="794"/>
      <c r="V20" s="791"/>
    </row>
    <row r="21" spans="1:22" ht="34.5" customHeight="1" thickBot="1" x14ac:dyDescent="0.3">
      <c r="A21" s="386">
        <v>9</v>
      </c>
      <c r="B21" s="377" t="s">
        <v>100</v>
      </c>
      <c r="C21" s="774">
        <f t="shared" si="1"/>
        <v>94.590999999999994</v>
      </c>
      <c r="D21" s="775">
        <f t="shared" si="1"/>
        <v>84.090999999999994</v>
      </c>
      <c r="E21" s="775">
        <f>I21+M21+Q21+U21</f>
        <v>79.380000000000024</v>
      </c>
      <c r="F21" s="776">
        <f>J21+N21+R21+V21</f>
        <v>10.5</v>
      </c>
      <c r="G21" s="775">
        <f>G22+SUM(G25:G49)</f>
        <v>24.446999999999999</v>
      </c>
      <c r="H21" s="775">
        <f>H22+SUM(H25:H49)</f>
        <v>13.946999999999999</v>
      </c>
      <c r="I21" s="775">
        <f>I22+SUM(I25:I49)</f>
        <v>9.4320000000000022</v>
      </c>
      <c r="J21" s="775">
        <f>J22+SUM(J25:J49)</f>
        <v>10.5</v>
      </c>
      <c r="K21" s="784">
        <f>L21+N21</f>
        <v>42.143999999999991</v>
      </c>
      <c r="L21" s="775">
        <f>L22+SUM(L25:L48)</f>
        <v>42.143999999999991</v>
      </c>
      <c r="M21" s="775">
        <f>M22+SUM(M25:M48)</f>
        <v>40.584000000000017</v>
      </c>
      <c r="N21" s="785"/>
      <c r="O21" s="784">
        <f>P21+R21</f>
        <v>28.000000000000004</v>
      </c>
      <c r="P21" s="775">
        <f>P22+SUM(P25:P48)</f>
        <v>28.000000000000004</v>
      </c>
      <c r="Q21" s="775">
        <f>Q22+SUM(Q25:Q48)</f>
        <v>29.363999999999997</v>
      </c>
      <c r="R21" s="785"/>
      <c r="S21" s="784">
        <f>S22+SUM(S25:S48)</f>
        <v>0</v>
      </c>
      <c r="T21" s="775">
        <f>T22+SUM(T25:T48)</f>
        <v>0</v>
      </c>
      <c r="U21" s="775">
        <f>U22+SUM(U25:U48)</f>
        <v>0</v>
      </c>
      <c r="V21" s="785">
        <f>V22+SUM(V25:V48)</f>
        <v>0</v>
      </c>
    </row>
    <row r="22" spans="1:22" ht="16.5" customHeight="1" x14ac:dyDescent="0.2">
      <c r="A22" s="484">
        <v>10</v>
      </c>
      <c r="B22" s="485" t="s">
        <v>250</v>
      </c>
      <c r="C22" s="208">
        <f t="shared" ref="C22:E27" si="2">+G22+K22+O22+S22</f>
        <v>-4.6790000000000003</v>
      </c>
      <c r="D22" s="205">
        <f t="shared" si="2"/>
        <v>-4.6790000000000003</v>
      </c>
      <c r="E22" s="205">
        <f t="shared" si="2"/>
        <v>-4.6079999999999997</v>
      </c>
      <c r="F22" s="212"/>
      <c r="G22" s="438">
        <f>H22+J22</f>
        <v>0</v>
      </c>
      <c r="H22" s="439">
        <f>SUM(H24:H24)</f>
        <v>0</v>
      </c>
      <c r="I22" s="439"/>
      <c r="J22" s="513"/>
      <c r="K22" s="451">
        <f>L22+N22</f>
        <v>-3.7759999999999998</v>
      </c>
      <c r="L22" s="203">
        <f>SUM(L24:L24)</f>
        <v>-3.7759999999999998</v>
      </c>
      <c r="M22" s="203">
        <v>-3.718</v>
      </c>
      <c r="N22" s="213"/>
      <c r="O22" s="512">
        <v>-0.90300000000000002</v>
      </c>
      <c r="P22" s="439">
        <v>-0.90300000000000002</v>
      </c>
      <c r="Q22" s="439">
        <v>-0.89</v>
      </c>
      <c r="R22" s="513"/>
      <c r="S22" s="213"/>
      <c r="T22" s="214"/>
      <c r="U22" s="214"/>
      <c r="V22" s="223"/>
    </row>
    <row r="23" spans="1:22" ht="15" customHeight="1" x14ac:dyDescent="0.2">
      <c r="A23" s="484">
        <v>11</v>
      </c>
      <c r="B23" s="486" t="s">
        <v>422</v>
      </c>
      <c r="C23" s="337">
        <f t="shared" si="2"/>
        <v>-0.90300000000000002</v>
      </c>
      <c r="D23" s="204">
        <f t="shared" si="2"/>
        <v>-0.90300000000000002</v>
      </c>
      <c r="E23" s="204">
        <f t="shared" si="2"/>
        <v>-0.89</v>
      </c>
      <c r="F23" s="212"/>
      <c r="G23" s="224"/>
      <c r="H23" s="203"/>
      <c r="I23" s="203"/>
      <c r="J23" s="223"/>
      <c r="K23" s="336"/>
      <c r="L23" s="203"/>
      <c r="M23" s="203"/>
      <c r="N23" s="213"/>
      <c r="O23" s="456">
        <v>-0.90300000000000002</v>
      </c>
      <c r="P23" s="457">
        <v>-0.90300000000000002</v>
      </c>
      <c r="Q23" s="457">
        <v>-0.89</v>
      </c>
      <c r="R23" s="223"/>
      <c r="S23" s="213"/>
      <c r="T23" s="214"/>
      <c r="U23" s="214"/>
      <c r="V23" s="223"/>
    </row>
    <row r="24" spans="1:22" ht="24.75" customHeight="1" x14ac:dyDescent="0.2">
      <c r="A24" s="459">
        <v>12</v>
      </c>
      <c r="B24" s="487" t="s">
        <v>423</v>
      </c>
      <c r="C24" s="337">
        <f t="shared" si="2"/>
        <v>-3.7759999999999998</v>
      </c>
      <c r="D24" s="204">
        <f t="shared" si="2"/>
        <v>-3.7759999999999998</v>
      </c>
      <c r="E24" s="204">
        <f t="shared" si="2"/>
        <v>-3.718</v>
      </c>
      <c r="F24" s="210"/>
      <c r="G24" s="216"/>
      <c r="H24" s="206"/>
      <c r="I24" s="206"/>
      <c r="J24" s="217"/>
      <c r="K24" s="514">
        <v>-3.7759999999999998</v>
      </c>
      <c r="L24" s="206">
        <v>-3.7759999999999998</v>
      </c>
      <c r="M24" s="206">
        <v>-3.718</v>
      </c>
      <c r="N24" s="207"/>
      <c r="O24" s="219"/>
      <c r="P24" s="204"/>
      <c r="Q24" s="204"/>
      <c r="R24" s="217"/>
      <c r="S24" s="211"/>
      <c r="T24" s="206"/>
      <c r="U24" s="206"/>
      <c r="V24" s="217"/>
    </row>
    <row r="25" spans="1:22" x14ac:dyDescent="0.2">
      <c r="A25" s="459">
        <v>13</v>
      </c>
      <c r="B25" s="488" t="s">
        <v>323</v>
      </c>
      <c r="C25" s="208">
        <f t="shared" si="2"/>
        <v>-6.5449999999999999</v>
      </c>
      <c r="D25" s="205">
        <f t="shared" si="2"/>
        <v>-6.5449999999999999</v>
      </c>
      <c r="E25" s="205">
        <f t="shared" si="2"/>
        <v>-6.4</v>
      </c>
      <c r="F25" s="424"/>
      <c r="G25" s="218">
        <f>+H25+J25</f>
        <v>0.64200000000000002</v>
      </c>
      <c r="H25" s="203">
        <v>0.64200000000000002</v>
      </c>
      <c r="I25" s="203">
        <v>0.63300000000000001</v>
      </c>
      <c r="J25" s="455"/>
      <c r="K25" s="515"/>
      <c r="L25" s="205"/>
      <c r="M25" s="206"/>
      <c r="N25" s="207"/>
      <c r="O25" s="218">
        <f t="shared" ref="O25:O33" si="3">P25+R25</f>
        <v>-7.1870000000000003</v>
      </c>
      <c r="P25" s="205">
        <v>-7.1870000000000003</v>
      </c>
      <c r="Q25" s="205">
        <v>-7.0330000000000004</v>
      </c>
      <c r="R25" s="222"/>
      <c r="S25" s="208"/>
      <c r="T25" s="205"/>
      <c r="U25" s="205"/>
      <c r="V25" s="222"/>
    </row>
    <row r="26" spans="1:22" x14ac:dyDescent="0.2">
      <c r="A26" s="459">
        <v>14</v>
      </c>
      <c r="B26" s="90" t="s">
        <v>413</v>
      </c>
      <c r="C26" s="208">
        <f t="shared" si="2"/>
        <v>-5.798</v>
      </c>
      <c r="D26" s="205">
        <f t="shared" si="2"/>
        <v>-5.798</v>
      </c>
      <c r="E26" s="205">
        <f t="shared" si="2"/>
        <v>-6.5330000000000004</v>
      </c>
      <c r="F26" s="424"/>
      <c r="G26" s="218"/>
      <c r="H26" s="203"/>
      <c r="I26" s="203"/>
      <c r="J26" s="455"/>
      <c r="K26" s="515">
        <f t="shared" ref="K26:K34" si="4">+L26+N26</f>
        <v>1.4790000000000001</v>
      </c>
      <c r="L26" s="205">
        <v>1.4790000000000001</v>
      </c>
      <c r="M26" s="205">
        <v>0.5</v>
      </c>
      <c r="N26" s="207"/>
      <c r="O26" s="218">
        <f t="shared" si="3"/>
        <v>-7.2770000000000001</v>
      </c>
      <c r="P26" s="205">
        <v>-7.2770000000000001</v>
      </c>
      <c r="Q26" s="205">
        <v>-7.0330000000000004</v>
      </c>
      <c r="R26" s="222"/>
      <c r="S26" s="208"/>
      <c r="T26" s="205"/>
      <c r="U26" s="205"/>
      <c r="V26" s="222"/>
    </row>
    <row r="27" spans="1:22" x14ac:dyDescent="0.2">
      <c r="A27" s="459">
        <v>15</v>
      </c>
      <c r="B27" s="489" t="s">
        <v>324</v>
      </c>
      <c r="C27" s="208">
        <f t="shared" si="2"/>
        <v>-11.606999999999999</v>
      </c>
      <c r="D27" s="205">
        <f t="shared" si="2"/>
        <v>-11.606999999999999</v>
      </c>
      <c r="E27" s="205">
        <f t="shared" si="2"/>
        <v>-11.25</v>
      </c>
      <c r="F27" s="210"/>
      <c r="G27" s="218">
        <f>+H27+J27</f>
        <v>-1.6</v>
      </c>
      <c r="H27" s="205">
        <v>-1.6</v>
      </c>
      <c r="I27" s="205">
        <v>-1.577</v>
      </c>
      <c r="J27" s="217"/>
      <c r="K27" s="515"/>
      <c r="L27" s="205"/>
      <c r="M27" s="206"/>
      <c r="N27" s="207"/>
      <c r="O27" s="218">
        <f t="shared" si="3"/>
        <v>-10.007</v>
      </c>
      <c r="P27" s="205">
        <v>-10.007</v>
      </c>
      <c r="Q27" s="205">
        <v>-9.673</v>
      </c>
      <c r="R27" s="222"/>
      <c r="S27" s="208"/>
      <c r="T27" s="205"/>
      <c r="U27" s="205"/>
      <c r="V27" s="222"/>
    </row>
    <row r="28" spans="1:22" ht="15" customHeight="1" x14ac:dyDescent="0.2">
      <c r="A28" s="459">
        <v>16</v>
      </c>
      <c r="B28" s="489" t="s">
        <v>424</v>
      </c>
      <c r="C28" s="208">
        <f t="shared" ref="C28:C33" si="5">+G28+K28+O28+S28</f>
        <v>-2.5979999999999999</v>
      </c>
      <c r="D28" s="205">
        <f t="shared" ref="D28:D33" si="6">+H28+L28+P28+T28</f>
        <v>-2.5979999999999999</v>
      </c>
      <c r="E28" s="205">
        <f t="shared" ref="E28:E33" si="7">+I28+M28+Q28+U28</f>
        <v>-2.2370000000000001</v>
      </c>
      <c r="F28" s="210"/>
      <c r="G28" s="218">
        <f>+H28+J28</f>
        <v>-2.5</v>
      </c>
      <c r="H28" s="205">
        <v>-2.5</v>
      </c>
      <c r="I28" s="205">
        <v>-2.464</v>
      </c>
      <c r="J28" s="217"/>
      <c r="K28" s="515">
        <f t="shared" si="4"/>
        <v>2.073</v>
      </c>
      <c r="L28" s="205">
        <v>2.073</v>
      </c>
      <c r="M28" s="205">
        <v>2.0390000000000001</v>
      </c>
      <c r="N28" s="207"/>
      <c r="O28" s="218">
        <f t="shared" si="3"/>
        <v>-2.1709999999999998</v>
      </c>
      <c r="P28" s="205">
        <v>-2.1709999999999998</v>
      </c>
      <c r="Q28" s="205">
        <v>-1.8120000000000001</v>
      </c>
      <c r="R28" s="222"/>
      <c r="S28" s="208"/>
      <c r="T28" s="205"/>
      <c r="U28" s="205"/>
      <c r="V28" s="222"/>
    </row>
    <row r="29" spans="1:22" ht="15" customHeight="1" x14ac:dyDescent="0.2">
      <c r="A29" s="459">
        <v>17</v>
      </c>
      <c r="B29" s="489" t="s">
        <v>425</v>
      </c>
      <c r="C29" s="208">
        <f t="shared" si="5"/>
        <v>0.63400000000000012</v>
      </c>
      <c r="D29" s="205">
        <f t="shared" si="6"/>
        <v>0.63400000000000012</v>
      </c>
      <c r="E29" s="205">
        <f t="shared" si="7"/>
        <v>0.79899999999999993</v>
      </c>
      <c r="F29" s="210"/>
      <c r="G29" s="218">
        <f>+H29</f>
        <v>-1.333</v>
      </c>
      <c r="H29" s="205">
        <v>-1.333</v>
      </c>
      <c r="I29" s="205">
        <v>-1.3140000000000001</v>
      </c>
      <c r="J29" s="217"/>
      <c r="K29" s="515">
        <f t="shared" si="4"/>
        <v>0.33</v>
      </c>
      <c r="L29" s="205">
        <v>0.33</v>
      </c>
      <c r="M29" s="205">
        <v>0.32500000000000001</v>
      </c>
      <c r="N29" s="207"/>
      <c r="O29" s="218">
        <f t="shared" si="3"/>
        <v>1.637</v>
      </c>
      <c r="P29" s="205">
        <v>1.637</v>
      </c>
      <c r="Q29" s="205">
        <v>1.788</v>
      </c>
      <c r="R29" s="222"/>
      <c r="S29" s="208"/>
      <c r="T29" s="205"/>
      <c r="U29" s="205"/>
      <c r="V29" s="222"/>
    </row>
    <row r="30" spans="1:22" ht="15" customHeight="1" x14ac:dyDescent="0.2">
      <c r="A30" s="459">
        <v>18</v>
      </c>
      <c r="B30" s="489" t="s">
        <v>426</v>
      </c>
      <c r="C30" s="208">
        <f t="shared" si="5"/>
        <v>-0.93700000000000006</v>
      </c>
      <c r="D30" s="205">
        <f t="shared" si="6"/>
        <v>-0.93700000000000006</v>
      </c>
      <c r="E30" s="205">
        <f t="shared" si="7"/>
        <v>-0.83399999999999996</v>
      </c>
      <c r="F30" s="210"/>
      <c r="G30" s="218"/>
      <c r="H30" s="205"/>
      <c r="I30" s="205"/>
      <c r="J30" s="217"/>
      <c r="K30" s="515"/>
      <c r="L30" s="205"/>
      <c r="M30" s="206"/>
      <c r="N30" s="207"/>
      <c r="O30" s="218">
        <f t="shared" si="3"/>
        <v>-0.93700000000000006</v>
      </c>
      <c r="P30" s="205">
        <v>-0.93700000000000006</v>
      </c>
      <c r="Q30" s="205">
        <v>-0.83399999999999996</v>
      </c>
      <c r="R30" s="222"/>
      <c r="S30" s="208"/>
      <c r="T30" s="205"/>
      <c r="U30" s="205"/>
      <c r="V30" s="222"/>
    </row>
    <row r="31" spans="1:22" ht="16.5" customHeight="1" x14ac:dyDescent="0.2">
      <c r="A31" s="459">
        <v>19</v>
      </c>
      <c r="B31" s="489" t="s">
        <v>20</v>
      </c>
      <c r="C31" s="208">
        <f t="shared" si="5"/>
        <v>6.1109999999999998</v>
      </c>
      <c r="D31" s="205">
        <f t="shared" si="6"/>
        <v>6.1109999999999998</v>
      </c>
      <c r="E31" s="205">
        <f t="shared" si="7"/>
        <v>6.0229999999999997</v>
      </c>
      <c r="F31" s="210"/>
      <c r="G31" s="218">
        <f>+H31</f>
        <v>0</v>
      </c>
      <c r="H31" s="205"/>
      <c r="I31" s="205"/>
      <c r="J31" s="222"/>
      <c r="K31" s="515">
        <f t="shared" si="4"/>
        <v>5.37</v>
      </c>
      <c r="L31" s="232">
        <v>5.37</v>
      </c>
      <c r="M31" s="232">
        <v>5.2930000000000001</v>
      </c>
      <c r="N31" s="210"/>
      <c r="O31" s="218">
        <f t="shared" si="3"/>
        <v>0.74099999999999999</v>
      </c>
      <c r="P31" s="205">
        <v>0.74099999999999999</v>
      </c>
      <c r="Q31" s="205">
        <v>0.73</v>
      </c>
      <c r="R31" s="222"/>
      <c r="S31" s="208"/>
      <c r="T31" s="205"/>
      <c r="U31" s="205"/>
      <c r="V31" s="222"/>
    </row>
    <row r="32" spans="1:22" ht="24" customHeight="1" x14ac:dyDescent="0.2">
      <c r="A32" s="459">
        <v>20</v>
      </c>
      <c r="B32" s="490" t="s">
        <v>427</v>
      </c>
      <c r="C32" s="208">
        <f t="shared" si="5"/>
        <v>-0.154</v>
      </c>
      <c r="D32" s="205">
        <f t="shared" si="6"/>
        <v>-0.154</v>
      </c>
      <c r="E32" s="205">
        <f t="shared" si="7"/>
        <v>-0.17899999999999999</v>
      </c>
      <c r="F32" s="210"/>
      <c r="G32" s="218">
        <f>+H32</f>
        <v>5.8000000000000003E-2</v>
      </c>
      <c r="H32" s="205">
        <v>5.8000000000000003E-2</v>
      </c>
      <c r="I32" s="205">
        <v>5.7000000000000002E-2</v>
      </c>
      <c r="J32" s="222"/>
      <c r="K32" s="515"/>
      <c r="L32" s="232"/>
      <c r="M32" s="232"/>
      <c r="N32" s="210"/>
      <c r="O32" s="218">
        <f t="shared" si="3"/>
        <v>-0.21199999999999999</v>
      </c>
      <c r="P32" s="205">
        <v>-0.21199999999999999</v>
      </c>
      <c r="Q32" s="205">
        <v>-0.23599999999999999</v>
      </c>
      <c r="R32" s="222"/>
      <c r="S32" s="208"/>
      <c r="T32" s="205"/>
      <c r="U32" s="205"/>
      <c r="V32" s="222"/>
    </row>
    <row r="33" spans="1:22" ht="16.5" customHeight="1" x14ac:dyDescent="0.2">
      <c r="A33" s="459">
        <v>21</v>
      </c>
      <c r="B33" s="491" t="s">
        <v>326</v>
      </c>
      <c r="C33" s="208">
        <f t="shared" si="5"/>
        <v>7.3999999999999995</v>
      </c>
      <c r="D33" s="205">
        <f t="shared" si="6"/>
        <v>7.3999999999999995</v>
      </c>
      <c r="E33" s="205">
        <f t="shared" si="7"/>
        <v>7.508</v>
      </c>
      <c r="F33" s="210"/>
      <c r="G33" s="218">
        <f>+H33</f>
        <v>-8.8999999999999996E-2</v>
      </c>
      <c r="H33" s="205">
        <v>-8.8999999999999996E-2</v>
      </c>
      <c r="I33" s="205">
        <v>-8.7999999999999995E-2</v>
      </c>
      <c r="J33" s="222"/>
      <c r="K33" s="515">
        <f t="shared" si="4"/>
        <v>7.8</v>
      </c>
      <c r="L33" s="232">
        <v>7.8</v>
      </c>
      <c r="M33" s="232">
        <v>7.6890000000000001</v>
      </c>
      <c r="N33" s="210"/>
      <c r="O33" s="218">
        <f t="shared" si="3"/>
        <v>-0.311</v>
      </c>
      <c r="P33" s="205">
        <v>-0.311</v>
      </c>
      <c r="Q33" s="205">
        <v>-9.2999999999999999E-2</v>
      </c>
      <c r="R33" s="222"/>
      <c r="S33" s="208"/>
      <c r="T33" s="205"/>
      <c r="U33" s="205"/>
      <c r="V33" s="222"/>
    </row>
    <row r="34" spans="1:22" ht="25.5" x14ac:dyDescent="0.2">
      <c r="A34" s="459">
        <v>22</v>
      </c>
      <c r="B34" s="491" t="s">
        <v>397</v>
      </c>
      <c r="C34" s="208">
        <f t="shared" ref="C34:E35" si="8">+G34+K34+O34+S34</f>
        <v>7.5730000000000004</v>
      </c>
      <c r="D34" s="205">
        <f t="shared" si="8"/>
        <v>7.5730000000000004</v>
      </c>
      <c r="E34" s="205">
        <f t="shared" si="8"/>
        <v>7.6159999999999997</v>
      </c>
      <c r="F34" s="210"/>
      <c r="G34" s="218"/>
      <c r="H34" s="205"/>
      <c r="I34" s="205"/>
      <c r="J34" s="217"/>
      <c r="K34" s="515">
        <f t="shared" si="4"/>
        <v>1.395</v>
      </c>
      <c r="L34" s="232">
        <v>1.395</v>
      </c>
      <c r="M34" s="232">
        <v>1.375</v>
      </c>
      <c r="N34" s="207"/>
      <c r="O34" s="218">
        <f>P34+R34</f>
        <v>6.1779999999999999</v>
      </c>
      <c r="P34" s="205">
        <v>6.1779999999999999</v>
      </c>
      <c r="Q34" s="205">
        <v>6.2409999999999997</v>
      </c>
      <c r="R34" s="222"/>
      <c r="S34" s="208"/>
      <c r="T34" s="205"/>
      <c r="U34" s="205"/>
      <c r="V34" s="222"/>
    </row>
    <row r="35" spans="1:22" ht="25.5" x14ac:dyDescent="0.2">
      <c r="A35" s="459">
        <v>23</v>
      </c>
      <c r="B35" s="491" t="s">
        <v>398</v>
      </c>
      <c r="C35" s="208">
        <f t="shared" si="8"/>
        <v>-1.48</v>
      </c>
      <c r="D35" s="205">
        <f t="shared" si="8"/>
        <v>-1.48</v>
      </c>
      <c r="E35" s="205">
        <f t="shared" si="8"/>
        <v>-1.42</v>
      </c>
      <c r="F35" s="210"/>
      <c r="G35" s="218"/>
      <c r="H35" s="205"/>
      <c r="I35" s="205"/>
      <c r="J35" s="217"/>
      <c r="K35" s="515"/>
      <c r="L35" s="232"/>
      <c r="M35" s="232"/>
      <c r="N35" s="207"/>
      <c r="O35" s="218">
        <f>P35+R35</f>
        <v>-1.48</v>
      </c>
      <c r="P35" s="205">
        <v>-1.48</v>
      </c>
      <c r="Q35" s="205">
        <v>-1.42</v>
      </c>
      <c r="R35" s="222"/>
      <c r="S35" s="208"/>
      <c r="T35" s="205"/>
      <c r="U35" s="205"/>
      <c r="V35" s="222"/>
    </row>
    <row r="36" spans="1:22" ht="15" customHeight="1" x14ac:dyDescent="0.2">
      <c r="A36" s="459">
        <v>24</v>
      </c>
      <c r="B36" s="491" t="s">
        <v>70</v>
      </c>
      <c r="C36" s="208">
        <f t="shared" ref="C36:C47" si="9">+G36+K36+O36+S36</f>
        <v>37.736000000000004</v>
      </c>
      <c r="D36" s="205">
        <f t="shared" ref="D36:D47" si="10">+H36+L36+P36+T36</f>
        <v>37.736000000000004</v>
      </c>
      <c r="E36" s="205">
        <f t="shared" ref="E36:E48" si="11">+I36+M36+Q36+U36</f>
        <v>37.247999999999998</v>
      </c>
      <c r="F36" s="210"/>
      <c r="G36" s="218">
        <f t="shared" ref="G36:G45" si="12">+H36+J36</f>
        <v>10.5</v>
      </c>
      <c r="H36" s="205">
        <v>10.5</v>
      </c>
      <c r="I36" s="205">
        <v>10.35</v>
      </c>
      <c r="J36" s="217"/>
      <c r="K36" s="515">
        <f t="shared" ref="K36:K45" si="13">+L36+N36</f>
        <v>9.5399999999999991</v>
      </c>
      <c r="L36" s="232">
        <v>9.5399999999999991</v>
      </c>
      <c r="M36" s="232">
        <v>9.4039999999999999</v>
      </c>
      <c r="N36" s="207"/>
      <c r="O36" s="218">
        <f t="shared" ref="O36:O47" si="14">P36+R36</f>
        <v>17.696000000000002</v>
      </c>
      <c r="P36" s="205">
        <v>17.696000000000002</v>
      </c>
      <c r="Q36" s="205">
        <v>17.494</v>
      </c>
      <c r="R36" s="222"/>
      <c r="S36" s="208"/>
      <c r="T36" s="205"/>
      <c r="U36" s="205"/>
      <c r="V36" s="222"/>
    </row>
    <row r="37" spans="1:22" ht="15" customHeight="1" x14ac:dyDescent="0.2">
      <c r="A37" s="459">
        <v>25</v>
      </c>
      <c r="B37" s="492" t="s">
        <v>22</v>
      </c>
      <c r="C37" s="208">
        <f t="shared" si="9"/>
        <v>13.234999999999999</v>
      </c>
      <c r="D37" s="205">
        <f t="shared" si="10"/>
        <v>13.234999999999999</v>
      </c>
      <c r="E37" s="205">
        <f t="shared" si="11"/>
        <v>13.097999999999999</v>
      </c>
      <c r="F37" s="210"/>
      <c r="G37" s="218">
        <f t="shared" si="12"/>
        <v>0</v>
      </c>
      <c r="H37" s="205"/>
      <c r="I37" s="205"/>
      <c r="J37" s="217"/>
      <c r="K37" s="515">
        <f t="shared" si="13"/>
        <v>3.45</v>
      </c>
      <c r="L37" s="232">
        <v>3.45</v>
      </c>
      <c r="M37" s="232">
        <v>3.4009999999999998</v>
      </c>
      <c r="N37" s="207"/>
      <c r="O37" s="218">
        <f t="shared" si="14"/>
        <v>9.7850000000000001</v>
      </c>
      <c r="P37" s="205">
        <v>9.7850000000000001</v>
      </c>
      <c r="Q37" s="205">
        <v>9.6969999999999992</v>
      </c>
      <c r="R37" s="222"/>
      <c r="S37" s="208"/>
      <c r="T37" s="205"/>
      <c r="U37" s="205"/>
      <c r="V37" s="222"/>
    </row>
    <row r="38" spans="1:22" x14ac:dyDescent="0.2">
      <c r="A38" s="459">
        <v>26</v>
      </c>
      <c r="B38" s="489" t="s">
        <v>23</v>
      </c>
      <c r="C38" s="208">
        <f t="shared" si="9"/>
        <v>13.138999999999999</v>
      </c>
      <c r="D38" s="205">
        <f t="shared" si="10"/>
        <v>13.138999999999999</v>
      </c>
      <c r="E38" s="205">
        <f t="shared" si="11"/>
        <v>12.725999999999999</v>
      </c>
      <c r="F38" s="210"/>
      <c r="G38" s="218">
        <f t="shared" si="12"/>
        <v>2.25</v>
      </c>
      <c r="H38" s="205">
        <v>2.25</v>
      </c>
      <c r="I38" s="205">
        <v>2.218</v>
      </c>
      <c r="J38" s="217"/>
      <c r="K38" s="515">
        <f t="shared" si="13"/>
        <v>4.476</v>
      </c>
      <c r="L38" s="232">
        <v>4.476</v>
      </c>
      <c r="M38" s="232">
        <v>4.4119999999999999</v>
      </c>
      <c r="N38" s="207"/>
      <c r="O38" s="218">
        <f t="shared" si="14"/>
        <v>6.4130000000000003</v>
      </c>
      <c r="P38" s="205">
        <v>6.4130000000000003</v>
      </c>
      <c r="Q38" s="205">
        <v>6.0960000000000001</v>
      </c>
      <c r="R38" s="222"/>
      <c r="S38" s="208"/>
      <c r="T38" s="205"/>
      <c r="U38" s="205"/>
      <c r="V38" s="222"/>
    </row>
    <row r="39" spans="1:22" x14ac:dyDescent="0.2">
      <c r="A39" s="459">
        <v>27</v>
      </c>
      <c r="B39" s="489" t="s">
        <v>428</v>
      </c>
      <c r="C39" s="208">
        <f t="shared" si="9"/>
        <v>-10.272</v>
      </c>
      <c r="D39" s="205">
        <f t="shared" si="10"/>
        <v>-10.272</v>
      </c>
      <c r="E39" s="205">
        <f t="shared" si="11"/>
        <v>-9.9490000000000016</v>
      </c>
      <c r="F39" s="210"/>
      <c r="G39" s="218">
        <f t="shared" si="12"/>
        <v>1.7250000000000001</v>
      </c>
      <c r="H39" s="205">
        <v>1.7250000000000001</v>
      </c>
      <c r="I39" s="205">
        <v>1.7</v>
      </c>
      <c r="J39" s="217"/>
      <c r="K39" s="515">
        <f t="shared" si="13"/>
        <v>1.0349999999999999</v>
      </c>
      <c r="L39" s="232">
        <v>1.0349999999999999</v>
      </c>
      <c r="M39" s="232">
        <v>1.02</v>
      </c>
      <c r="N39" s="207"/>
      <c r="O39" s="218">
        <f t="shared" si="14"/>
        <v>-13.032</v>
      </c>
      <c r="P39" s="205">
        <v>-13.032</v>
      </c>
      <c r="Q39" s="205">
        <v>-12.669</v>
      </c>
      <c r="R39" s="222"/>
      <c r="S39" s="208"/>
      <c r="T39" s="205"/>
      <c r="U39" s="205"/>
      <c r="V39" s="222"/>
    </row>
    <row r="40" spans="1:22" x14ac:dyDescent="0.2">
      <c r="A40" s="459">
        <v>28</v>
      </c>
      <c r="B40" s="489" t="s">
        <v>429</v>
      </c>
      <c r="C40" s="208">
        <f t="shared" si="9"/>
        <v>-0.34899999999999975</v>
      </c>
      <c r="D40" s="205">
        <f t="shared" si="10"/>
        <v>-0.34899999999999975</v>
      </c>
      <c r="E40" s="205">
        <f t="shared" si="11"/>
        <v>-0.2799999999999998</v>
      </c>
      <c r="F40" s="210"/>
      <c r="G40" s="218">
        <f t="shared" si="12"/>
        <v>3.153</v>
      </c>
      <c r="H40" s="205">
        <v>3.153</v>
      </c>
      <c r="I40" s="205">
        <v>3.1080000000000001</v>
      </c>
      <c r="J40" s="217"/>
      <c r="K40" s="515">
        <f t="shared" si="13"/>
        <v>0.377</v>
      </c>
      <c r="L40" s="232">
        <v>0.377</v>
      </c>
      <c r="M40" s="232">
        <v>0.372</v>
      </c>
      <c r="N40" s="207"/>
      <c r="O40" s="218">
        <f t="shared" si="14"/>
        <v>-3.879</v>
      </c>
      <c r="P40" s="205">
        <v>-3.879</v>
      </c>
      <c r="Q40" s="205">
        <v>-3.76</v>
      </c>
      <c r="R40" s="222"/>
      <c r="S40" s="208"/>
      <c r="T40" s="205"/>
      <c r="U40" s="205"/>
      <c r="V40" s="222"/>
    </row>
    <row r="41" spans="1:22" s="6" customFormat="1" x14ac:dyDescent="0.2">
      <c r="A41" s="706">
        <v>29</v>
      </c>
      <c r="B41" s="707" t="s">
        <v>24</v>
      </c>
      <c r="C41" s="515">
        <f t="shared" si="9"/>
        <v>29.683999999999997</v>
      </c>
      <c r="D41" s="232">
        <f t="shared" si="10"/>
        <v>19.183999999999997</v>
      </c>
      <c r="E41" s="232">
        <f t="shared" si="11"/>
        <v>17.687999999999999</v>
      </c>
      <c r="F41" s="708"/>
      <c r="G41" s="233">
        <f t="shared" si="12"/>
        <v>6.6</v>
      </c>
      <c r="H41" s="365">
        <v>-3.9</v>
      </c>
      <c r="I41" s="365">
        <v>-4.9290000000000003</v>
      </c>
      <c r="J41" s="359">
        <v>10.5</v>
      </c>
      <c r="K41" s="515">
        <f t="shared" si="13"/>
        <v>3.46</v>
      </c>
      <c r="L41" s="232">
        <v>3.46</v>
      </c>
      <c r="M41" s="232">
        <v>3.411</v>
      </c>
      <c r="N41" s="709"/>
      <c r="O41" s="233">
        <f t="shared" si="14"/>
        <v>19.623999999999999</v>
      </c>
      <c r="P41" s="232">
        <v>19.623999999999999</v>
      </c>
      <c r="Q41" s="232">
        <v>19.206</v>
      </c>
      <c r="R41" s="704"/>
      <c r="S41" s="515"/>
      <c r="T41" s="232"/>
      <c r="U41" s="232"/>
      <c r="V41" s="704"/>
    </row>
    <row r="42" spans="1:22" ht="14.25" customHeight="1" x14ac:dyDescent="0.2">
      <c r="A42" s="459">
        <v>30</v>
      </c>
      <c r="B42" s="489" t="s">
        <v>430</v>
      </c>
      <c r="C42" s="208">
        <f t="shared" si="9"/>
        <v>1.375</v>
      </c>
      <c r="D42" s="205">
        <f t="shared" si="10"/>
        <v>1.375</v>
      </c>
      <c r="E42" s="205">
        <f t="shared" si="11"/>
        <v>1.38</v>
      </c>
      <c r="F42" s="210"/>
      <c r="G42" s="218">
        <f t="shared" si="12"/>
        <v>0</v>
      </c>
      <c r="H42" s="205"/>
      <c r="I42" s="205"/>
      <c r="J42" s="222"/>
      <c r="K42" s="515"/>
      <c r="L42" s="232"/>
      <c r="M42" s="232"/>
      <c r="N42" s="207"/>
      <c r="O42" s="218">
        <f t="shared" si="14"/>
        <v>1.375</v>
      </c>
      <c r="P42" s="205">
        <v>1.375</v>
      </c>
      <c r="Q42" s="205">
        <v>1.38</v>
      </c>
      <c r="R42" s="222"/>
      <c r="S42" s="208"/>
      <c r="T42" s="205"/>
      <c r="U42" s="205"/>
      <c r="V42" s="222"/>
    </row>
    <row r="43" spans="1:22" ht="14.25" customHeight="1" x14ac:dyDescent="0.2">
      <c r="A43" s="459">
        <v>31</v>
      </c>
      <c r="B43" s="489" t="s">
        <v>366</v>
      </c>
      <c r="C43" s="208">
        <f t="shared" ref="C43:E46" si="15">+G43+K43+O43+S43</f>
        <v>17.187000000000001</v>
      </c>
      <c r="D43" s="205">
        <f t="shared" si="15"/>
        <v>17.187000000000001</v>
      </c>
      <c r="E43" s="205">
        <f t="shared" si="15"/>
        <v>16.95</v>
      </c>
      <c r="F43" s="210"/>
      <c r="G43" s="218">
        <f t="shared" si="12"/>
        <v>2.411</v>
      </c>
      <c r="H43" s="205">
        <v>2.411</v>
      </c>
      <c r="I43" s="205">
        <v>2.3769999999999998</v>
      </c>
      <c r="J43" s="222"/>
      <c r="K43" s="515">
        <f t="shared" si="13"/>
        <v>4.5650000000000004</v>
      </c>
      <c r="L43" s="232">
        <v>4.5650000000000004</v>
      </c>
      <c r="M43" s="232">
        <v>4.4989999999999997</v>
      </c>
      <c r="N43" s="207"/>
      <c r="O43" s="218">
        <f t="shared" si="14"/>
        <v>10.211</v>
      </c>
      <c r="P43" s="205">
        <v>10.211</v>
      </c>
      <c r="Q43" s="205">
        <v>10.074</v>
      </c>
      <c r="R43" s="222"/>
      <c r="S43" s="208"/>
      <c r="T43" s="205"/>
      <c r="U43" s="205"/>
      <c r="V43" s="222"/>
    </row>
    <row r="44" spans="1:22" ht="14.25" customHeight="1" x14ac:dyDescent="0.2">
      <c r="A44" s="459">
        <v>32</v>
      </c>
      <c r="B44" s="489" t="s">
        <v>36</v>
      </c>
      <c r="C44" s="208">
        <f t="shared" si="15"/>
        <v>7.9059999999999997</v>
      </c>
      <c r="D44" s="205">
        <f t="shared" si="15"/>
        <v>7.9059999999999997</v>
      </c>
      <c r="E44" s="205">
        <f t="shared" si="15"/>
        <v>7.9550000000000001</v>
      </c>
      <c r="F44" s="210"/>
      <c r="G44" s="218">
        <f t="shared" si="12"/>
        <v>7.63</v>
      </c>
      <c r="H44" s="205">
        <v>7.63</v>
      </c>
      <c r="I44" s="205">
        <v>7.5209999999999999</v>
      </c>
      <c r="J44" s="222"/>
      <c r="K44" s="515">
        <f t="shared" si="13"/>
        <v>0.45</v>
      </c>
      <c r="L44" s="232">
        <v>0.45</v>
      </c>
      <c r="M44" s="232">
        <v>0.44400000000000001</v>
      </c>
      <c r="N44" s="207"/>
      <c r="O44" s="218">
        <f t="shared" si="14"/>
        <v>-0.17399999999999999</v>
      </c>
      <c r="P44" s="205">
        <v>-0.17399999999999999</v>
      </c>
      <c r="Q44" s="205">
        <v>-0.01</v>
      </c>
      <c r="R44" s="222"/>
      <c r="S44" s="208"/>
      <c r="T44" s="205"/>
      <c r="U44" s="205"/>
      <c r="V44" s="222"/>
    </row>
    <row r="45" spans="1:22" ht="14.25" customHeight="1" x14ac:dyDescent="0.2">
      <c r="A45" s="459">
        <v>33</v>
      </c>
      <c r="B45" s="489" t="s">
        <v>183</v>
      </c>
      <c r="C45" s="208">
        <f t="shared" si="15"/>
        <v>-4.4019999999999992</v>
      </c>
      <c r="D45" s="205">
        <f t="shared" si="15"/>
        <v>-4.4019999999999992</v>
      </c>
      <c r="E45" s="205">
        <f t="shared" si="15"/>
        <v>-4.2160000000000002</v>
      </c>
      <c r="F45" s="210"/>
      <c r="G45" s="218">
        <f t="shared" si="12"/>
        <v>-2.8</v>
      </c>
      <c r="H45" s="205">
        <v>-2.8</v>
      </c>
      <c r="I45" s="205">
        <v>-2.76</v>
      </c>
      <c r="J45" s="222"/>
      <c r="K45" s="515">
        <f t="shared" si="13"/>
        <v>0.12</v>
      </c>
      <c r="L45" s="232">
        <v>0.12</v>
      </c>
      <c r="M45" s="232">
        <v>0.11799999999999999</v>
      </c>
      <c r="N45" s="207"/>
      <c r="O45" s="218">
        <f t="shared" si="14"/>
        <v>-1.722</v>
      </c>
      <c r="P45" s="205">
        <v>-1.722</v>
      </c>
      <c r="Q45" s="205">
        <v>-1.5740000000000001</v>
      </c>
      <c r="R45" s="222"/>
      <c r="S45" s="208"/>
      <c r="T45" s="205"/>
      <c r="U45" s="205"/>
      <c r="V45" s="222"/>
    </row>
    <row r="46" spans="1:22" ht="14.25" customHeight="1" x14ac:dyDescent="0.2">
      <c r="A46" s="459">
        <v>34</v>
      </c>
      <c r="B46" s="489" t="s">
        <v>74</v>
      </c>
      <c r="C46" s="208">
        <f t="shared" si="15"/>
        <v>0.314</v>
      </c>
      <c r="D46" s="205">
        <f t="shared" si="15"/>
        <v>0.314</v>
      </c>
      <c r="E46" s="205">
        <f t="shared" si="15"/>
        <v>0.42399999999999999</v>
      </c>
      <c r="F46" s="210"/>
      <c r="G46" s="218"/>
      <c r="H46" s="205"/>
      <c r="I46" s="205"/>
      <c r="J46" s="222"/>
      <c r="K46" s="515"/>
      <c r="L46" s="232"/>
      <c r="M46" s="232"/>
      <c r="N46" s="207"/>
      <c r="O46" s="218">
        <f t="shared" si="14"/>
        <v>0.314</v>
      </c>
      <c r="P46" s="205">
        <v>0.314</v>
      </c>
      <c r="Q46" s="205">
        <v>0.42399999999999999</v>
      </c>
      <c r="R46" s="222"/>
      <c r="S46" s="208"/>
      <c r="T46" s="205"/>
      <c r="U46" s="205"/>
      <c r="V46" s="222"/>
    </row>
    <row r="47" spans="1:22" ht="15" customHeight="1" x14ac:dyDescent="0.2">
      <c r="A47" s="459">
        <v>35</v>
      </c>
      <c r="B47" s="489" t="s">
        <v>431</v>
      </c>
      <c r="C47" s="208">
        <f t="shared" si="9"/>
        <v>3.3180000000000001</v>
      </c>
      <c r="D47" s="205">
        <f t="shared" si="10"/>
        <v>3.3180000000000001</v>
      </c>
      <c r="E47" s="205">
        <f t="shared" si="11"/>
        <v>3.2709999999999999</v>
      </c>
      <c r="F47" s="210"/>
      <c r="G47" s="218"/>
      <c r="H47" s="205"/>
      <c r="I47" s="205"/>
      <c r="J47" s="217"/>
      <c r="K47" s="515"/>
      <c r="L47" s="232"/>
      <c r="M47" s="232"/>
      <c r="N47" s="207"/>
      <c r="O47" s="218">
        <f t="shared" si="14"/>
        <v>3.3180000000000001</v>
      </c>
      <c r="P47" s="205">
        <v>3.3180000000000001</v>
      </c>
      <c r="Q47" s="205">
        <v>3.2709999999999999</v>
      </c>
      <c r="R47" s="222"/>
      <c r="S47" s="208"/>
      <c r="T47" s="205"/>
      <c r="U47" s="205"/>
      <c r="V47" s="222"/>
    </row>
    <row r="48" spans="1:22" ht="16.5" customHeight="1" x14ac:dyDescent="0.2">
      <c r="A48" s="500">
        <v>36</v>
      </c>
      <c r="B48" s="497" t="s">
        <v>432</v>
      </c>
      <c r="C48" s="495"/>
      <c r="D48" s="209"/>
      <c r="E48" s="209">
        <f t="shared" si="11"/>
        <v>-3.2</v>
      </c>
      <c r="F48" s="501"/>
      <c r="G48" s="435"/>
      <c r="H48" s="209"/>
      <c r="I48" s="209">
        <v>-3.2</v>
      </c>
      <c r="J48" s="436"/>
      <c r="K48" s="516"/>
      <c r="L48" s="502"/>
      <c r="M48" s="503"/>
      <c r="N48" s="427"/>
      <c r="O48" s="493"/>
      <c r="P48" s="209"/>
      <c r="Q48" s="209"/>
      <c r="R48" s="494"/>
      <c r="S48" s="495"/>
      <c r="T48" s="209"/>
      <c r="U48" s="209"/>
      <c r="V48" s="494"/>
    </row>
    <row r="49" spans="1:22" ht="16.5" customHeight="1" thickBot="1" x14ac:dyDescent="0.25">
      <c r="A49" s="496">
        <v>37</v>
      </c>
      <c r="B49" s="497" t="s">
        <v>25</v>
      </c>
      <c r="C49" s="495">
        <f>+G49+K49+O49+S49</f>
        <v>-2.2000000000000002</v>
      </c>
      <c r="D49" s="209">
        <f>+H49+L49+P49+T49</f>
        <v>-2.2000000000000002</v>
      </c>
      <c r="E49" s="209">
        <f>+I49+M49+Q49+U49</f>
        <v>-2.2000000000000002</v>
      </c>
      <c r="F49" s="346"/>
      <c r="G49" s="352">
        <f>+H49</f>
        <v>-2.2000000000000002</v>
      </c>
      <c r="H49" s="350">
        <v>-2.2000000000000002</v>
      </c>
      <c r="I49" s="350">
        <v>-2.2000000000000002</v>
      </c>
      <c r="J49" s="518"/>
      <c r="K49" s="517"/>
      <c r="L49" s="504"/>
      <c r="M49" s="505"/>
      <c r="N49" s="510"/>
      <c r="O49" s="349"/>
      <c r="P49" s="350"/>
      <c r="Q49" s="350"/>
      <c r="R49" s="353"/>
      <c r="S49" s="511"/>
      <c r="T49" s="346"/>
      <c r="U49" s="346"/>
      <c r="V49" s="346"/>
    </row>
    <row r="50" spans="1:22" ht="48" customHeight="1" thickBot="1" x14ac:dyDescent="0.3">
      <c r="A50" s="386">
        <v>38</v>
      </c>
      <c r="B50" s="377" t="s">
        <v>237</v>
      </c>
      <c r="C50" s="227">
        <f>G50+K50+O50+S50</f>
        <v>30</v>
      </c>
      <c r="D50" s="226">
        <f>+H50+L50+P50+T50</f>
        <v>29</v>
      </c>
      <c r="E50" s="226">
        <f>I50+M50+Q50+U50</f>
        <v>0</v>
      </c>
      <c r="F50" s="226">
        <f>J50+N50+R50+V50</f>
        <v>1</v>
      </c>
      <c r="G50" s="215">
        <f>SUM(G51:G51)</f>
        <v>20</v>
      </c>
      <c r="H50" s="200">
        <f>SUM(H51:H51)</f>
        <v>20</v>
      </c>
      <c r="I50" s="200">
        <f>SUM(I51:I51)</f>
        <v>0</v>
      </c>
      <c r="J50" s="425"/>
      <c r="K50" s="215"/>
      <c r="L50" s="345"/>
      <c r="M50" s="453"/>
      <c r="N50" s="454"/>
      <c r="O50" s="506"/>
      <c r="P50" s="507"/>
      <c r="Q50" s="507"/>
      <c r="R50" s="454"/>
      <c r="S50" s="199">
        <f>S53</f>
        <v>10</v>
      </c>
      <c r="T50" s="199">
        <f>T53</f>
        <v>9</v>
      </c>
      <c r="U50" s="200"/>
      <c r="V50" s="202">
        <v>1</v>
      </c>
    </row>
    <row r="51" spans="1:22" x14ac:dyDescent="0.2">
      <c r="A51" s="389">
        <v>39</v>
      </c>
      <c r="B51" s="464" t="s">
        <v>475</v>
      </c>
      <c r="C51" s="756">
        <f t="shared" ref="C51:D53" si="16">G51+K51+O51+S51</f>
        <v>20</v>
      </c>
      <c r="D51" s="757">
        <v>20</v>
      </c>
      <c r="E51" s="757"/>
      <c r="F51" s="758"/>
      <c r="G51" s="714">
        <f>H51+J51</f>
        <v>20</v>
      </c>
      <c r="H51" s="715">
        <f>SUM(H52:H53)</f>
        <v>20</v>
      </c>
      <c r="I51" s="716"/>
      <c r="J51" s="717"/>
      <c r="K51" s="712"/>
      <c r="L51" s="267"/>
      <c r="M51" s="267"/>
      <c r="N51" s="279"/>
      <c r="O51" s="719"/>
      <c r="P51" s="720"/>
      <c r="Q51" s="720"/>
      <c r="R51" s="721"/>
      <c r="S51" s="724"/>
      <c r="T51" s="725"/>
      <c r="U51" s="725"/>
      <c r="V51" s="726"/>
    </row>
    <row r="52" spans="1:22" ht="25.5" x14ac:dyDescent="0.2">
      <c r="A52" s="508">
        <v>40</v>
      </c>
      <c r="B52" s="463" t="s">
        <v>476</v>
      </c>
      <c r="C52" s="574">
        <f t="shared" si="16"/>
        <v>20</v>
      </c>
      <c r="D52" s="573">
        <f t="shared" si="16"/>
        <v>20</v>
      </c>
      <c r="E52" s="573"/>
      <c r="F52" s="711"/>
      <c r="G52" s="718">
        <f>H52+J52</f>
        <v>20</v>
      </c>
      <c r="H52" s="573">
        <v>20</v>
      </c>
      <c r="I52" s="267"/>
      <c r="J52" s="264"/>
      <c r="K52" s="712"/>
      <c r="L52" s="267"/>
      <c r="M52" s="267"/>
      <c r="N52" s="279"/>
      <c r="O52" s="19"/>
      <c r="P52" s="343"/>
      <c r="Q52" s="343"/>
      <c r="R52" s="437"/>
      <c r="S52" s="344"/>
      <c r="T52" s="341"/>
      <c r="U52" s="341"/>
      <c r="V52" s="351"/>
    </row>
    <row r="53" spans="1:22" ht="13.5" thickBot="1" x14ac:dyDescent="0.25">
      <c r="A53" s="496">
        <v>41</v>
      </c>
      <c r="B53" s="497" t="s">
        <v>7</v>
      </c>
      <c r="C53" s="710">
        <f t="shared" si="16"/>
        <v>10</v>
      </c>
      <c r="D53" s="571">
        <f t="shared" si="16"/>
        <v>9</v>
      </c>
      <c r="E53" s="346"/>
      <c r="F53" s="452">
        <v>1</v>
      </c>
      <c r="G53" s="349"/>
      <c r="H53" s="703"/>
      <c r="I53" s="703"/>
      <c r="J53" s="518"/>
      <c r="K53" s="713"/>
      <c r="L53" s="498"/>
      <c r="M53" s="498"/>
      <c r="N53" s="510"/>
      <c r="O53" s="722"/>
      <c r="P53" s="723"/>
      <c r="Q53" s="723"/>
      <c r="R53" s="518"/>
      <c r="S53" s="349">
        <v>10</v>
      </c>
      <c r="T53" s="350">
        <v>9</v>
      </c>
      <c r="U53" s="350"/>
      <c r="V53" s="353">
        <v>1</v>
      </c>
    </row>
    <row r="54" spans="1:22" ht="48" customHeight="1" thickBot="1" x14ac:dyDescent="0.25">
      <c r="A54" s="386">
        <v>42</v>
      </c>
      <c r="B54" s="383" t="s">
        <v>140</v>
      </c>
      <c r="C54" s="227">
        <f t="shared" ref="C54:E70" si="17">G54+K54+O54+S54</f>
        <v>-19.970929999999996</v>
      </c>
      <c r="D54" s="226">
        <f t="shared" si="17"/>
        <v>-19.970929999999996</v>
      </c>
      <c r="E54" s="226">
        <f t="shared" si="17"/>
        <v>-161.73500000000001</v>
      </c>
      <c r="F54" s="228">
        <f>J54+N54+R54+V54</f>
        <v>0</v>
      </c>
      <c r="G54" s="227">
        <f>G55+G66+G69</f>
        <v>65.509999999999991</v>
      </c>
      <c r="H54" s="226">
        <f>H55+H66+H68+H69</f>
        <v>65.509999999999991</v>
      </c>
      <c r="I54" s="226"/>
      <c r="J54" s="335">
        <f>J55+SUM(J69:J69)</f>
        <v>0</v>
      </c>
      <c r="K54" s="215">
        <f>K55+K69+K68+K64</f>
        <v>-85.480929999999987</v>
      </c>
      <c r="L54" s="200">
        <f>L55+L69+L68+L64</f>
        <v>-85.480929999999987</v>
      </c>
      <c r="M54" s="200">
        <f>M55+M69+M68+M64</f>
        <v>-161.73500000000001</v>
      </c>
      <c r="N54" s="425">
        <f>N55+N69+N68+N64</f>
        <v>0</v>
      </c>
      <c r="O54" s="201"/>
      <c r="P54" s="226"/>
      <c r="Q54" s="226"/>
      <c r="R54" s="228"/>
      <c r="S54" s="227"/>
      <c r="T54" s="226"/>
      <c r="U54" s="226"/>
      <c r="V54" s="228"/>
    </row>
    <row r="55" spans="1:22" x14ac:dyDescent="0.2">
      <c r="A55" s="387">
        <v>43</v>
      </c>
      <c r="B55" s="580" t="s">
        <v>56</v>
      </c>
      <c r="C55" s="585">
        <f t="shared" si="17"/>
        <v>130.12907000000001</v>
      </c>
      <c r="D55" s="586">
        <f t="shared" si="17"/>
        <v>130.12907000000001</v>
      </c>
      <c r="E55" s="587"/>
      <c r="F55" s="588">
        <f>J55+N55+R55+V55</f>
        <v>0</v>
      </c>
      <c r="G55" s="583">
        <f>H55+J55</f>
        <v>50.91</v>
      </c>
      <c r="H55" s="338">
        <f>SUM(H56:H63)</f>
        <v>50.91</v>
      </c>
      <c r="I55" s="338"/>
      <c r="J55" s="499">
        <f>SUM(J56:J63)</f>
        <v>0</v>
      </c>
      <c r="K55" s="368">
        <f>L55+N55</f>
        <v>79.219070000000002</v>
      </c>
      <c r="L55" s="338">
        <f>SUM(L56:L63)</f>
        <v>79.219070000000002</v>
      </c>
      <c r="M55" s="338"/>
      <c r="N55" s="369"/>
      <c r="O55" s="225"/>
      <c r="P55" s="214"/>
      <c r="Q55" s="214"/>
      <c r="R55" s="223"/>
      <c r="S55" s="225"/>
      <c r="T55" s="214"/>
      <c r="U55" s="214"/>
      <c r="V55" s="223"/>
    </row>
    <row r="56" spans="1:22" ht="15" customHeight="1" x14ac:dyDescent="0.2">
      <c r="A56" s="388">
        <v>44</v>
      </c>
      <c r="B56" s="581" t="s">
        <v>57</v>
      </c>
      <c r="C56" s="348">
        <f t="shared" si="17"/>
        <v>50</v>
      </c>
      <c r="D56" s="339">
        <f t="shared" si="17"/>
        <v>50</v>
      </c>
      <c r="E56" s="341"/>
      <c r="F56" s="264"/>
      <c r="G56" s="347">
        <v>50</v>
      </c>
      <c r="H56" s="267">
        <v>50</v>
      </c>
      <c r="I56" s="267"/>
      <c r="J56" s="279"/>
      <c r="K56" s="348"/>
      <c r="L56" s="267"/>
      <c r="M56" s="267"/>
      <c r="N56" s="264"/>
      <c r="O56" s="216"/>
      <c r="P56" s="206"/>
      <c r="Q56" s="206"/>
      <c r="R56" s="217"/>
      <c r="S56" s="216"/>
      <c r="T56" s="206"/>
      <c r="U56" s="206"/>
      <c r="V56" s="217"/>
    </row>
    <row r="57" spans="1:22" ht="15.75" customHeight="1" x14ac:dyDescent="0.2">
      <c r="A57" s="388">
        <v>45</v>
      </c>
      <c r="B57" s="463" t="s">
        <v>620</v>
      </c>
      <c r="C57" s="348">
        <f t="shared" si="17"/>
        <v>0.91</v>
      </c>
      <c r="D57" s="339">
        <f t="shared" si="17"/>
        <v>0.91</v>
      </c>
      <c r="E57" s="341"/>
      <c r="F57" s="264"/>
      <c r="G57" s="347">
        <v>0.91</v>
      </c>
      <c r="H57" s="267">
        <v>0.91</v>
      </c>
      <c r="I57" s="267"/>
      <c r="J57" s="279"/>
      <c r="K57" s="348"/>
      <c r="L57" s="267"/>
      <c r="M57" s="267"/>
      <c r="N57" s="264"/>
      <c r="O57" s="216"/>
      <c r="P57" s="206"/>
      <c r="Q57" s="206"/>
      <c r="R57" s="217"/>
      <c r="S57" s="216"/>
      <c r="T57" s="206"/>
      <c r="U57" s="206"/>
      <c r="V57" s="217"/>
    </row>
    <row r="58" spans="1:22" s="6" customFormat="1" ht="30.75" customHeight="1" x14ac:dyDescent="0.2">
      <c r="A58" s="662">
        <v>46</v>
      </c>
      <c r="B58" s="663" t="s">
        <v>468</v>
      </c>
      <c r="C58" s="262">
        <f t="shared" si="17"/>
        <v>-1.4</v>
      </c>
      <c r="D58" s="357">
        <f t="shared" si="17"/>
        <v>-1.4</v>
      </c>
      <c r="E58" s="265"/>
      <c r="F58" s="266"/>
      <c r="G58" s="347">
        <f>H58+J58</f>
        <v>0</v>
      </c>
      <c r="H58" s="265"/>
      <c r="I58" s="265"/>
      <c r="J58" s="278"/>
      <c r="K58" s="262">
        <v>-1.4</v>
      </c>
      <c r="L58" s="265">
        <v>-1.4</v>
      </c>
      <c r="M58" s="265"/>
      <c r="N58" s="266"/>
      <c r="O58" s="668"/>
      <c r="P58" s="669"/>
      <c r="Q58" s="669"/>
      <c r="R58" s="670"/>
      <c r="S58" s="668"/>
      <c r="T58" s="669"/>
      <c r="U58" s="669"/>
      <c r="V58" s="670"/>
    </row>
    <row r="59" spans="1:22" s="6" customFormat="1" ht="27.75" customHeight="1" x14ac:dyDescent="0.2">
      <c r="A59" s="662">
        <v>47</v>
      </c>
      <c r="B59" s="663" t="s">
        <v>471</v>
      </c>
      <c r="C59" s="664">
        <f t="shared" si="17"/>
        <v>0.32689000000000001</v>
      </c>
      <c r="D59" s="693">
        <f t="shared" si="17"/>
        <v>0.32689000000000001</v>
      </c>
      <c r="E59" s="665"/>
      <c r="F59" s="666"/>
      <c r="G59" s="673"/>
      <c r="H59" s="665"/>
      <c r="I59" s="665"/>
      <c r="J59" s="694"/>
      <c r="K59" s="664">
        <v>0.32689000000000001</v>
      </c>
      <c r="L59" s="665">
        <v>0.32689000000000001</v>
      </c>
      <c r="M59" s="265"/>
      <c r="N59" s="266"/>
      <c r="O59" s="668"/>
      <c r="P59" s="669"/>
      <c r="Q59" s="669"/>
      <c r="R59" s="670"/>
      <c r="S59" s="668"/>
      <c r="T59" s="669"/>
      <c r="U59" s="669"/>
      <c r="V59" s="670"/>
    </row>
    <row r="60" spans="1:22" s="6" customFormat="1" ht="27" customHeight="1" x14ac:dyDescent="0.2">
      <c r="A60" s="662">
        <v>48</v>
      </c>
      <c r="B60" s="663" t="s">
        <v>470</v>
      </c>
      <c r="C60" s="664">
        <f t="shared" si="17"/>
        <v>47.218179999999997</v>
      </c>
      <c r="D60" s="693">
        <f t="shared" si="17"/>
        <v>47.218179999999997</v>
      </c>
      <c r="E60" s="265"/>
      <c r="F60" s="266"/>
      <c r="G60" s="347">
        <f>H60+J60</f>
        <v>0</v>
      </c>
      <c r="H60" s="265"/>
      <c r="I60" s="265"/>
      <c r="J60" s="278"/>
      <c r="K60" s="664">
        <v>47.218179999999997</v>
      </c>
      <c r="L60" s="665">
        <v>47.218179999999997</v>
      </c>
      <c r="M60" s="265"/>
      <c r="N60" s="266"/>
      <c r="O60" s="668"/>
      <c r="P60" s="669"/>
      <c r="Q60" s="669"/>
      <c r="R60" s="670"/>
      <c r="S60" s="668"/>
      <c r="T60" s="669"/>
      <c r="U60" s="669"/>
      <c r="V60" s="670"/>
    </row>
    <row r="61" spans="1:22" s="6" customFormat="1" ht="30.75" customHeight="1" x14ac:dyDescent="0.2">
      <c r="A61" s="662">
        <v>49</v>
      </c>
      <c r="B61" s="663" t="s">
        <v>472</v>
      </c>
      <c r="C61" s="664">
        <f t="shared" si="17"/>
        <v>13.74546</v>
      </c>
      <c r="D61" s="693">
        <f t="shared" si="17"/>
        <v>13.74546</v>
      </c>
      <c r="E61" s="265"/>
      <c r="F61" s="266"/>
      <c r="G61" s="347"/>
      <c r="H61" s="265"/>
      <c r="I61" s="265"/>
      <c r="J61" s="278"/>
      <c r="K61" s="695">
        <v>13.74546</v>
      </c>
      <c r="L61" s="695">
        <v>13.74546</v>
      </c>
      <c r="M61" s="265"/>
      <c r="N61" s="266"/>
      <c r="O61" s="668"/>
      <c r="P61" s="669"/>
      <c r="Q61" s="669"/>
      <c r="R61" s="670"/>
      <c r="S61" s="668"/>
      <c r="T61" s="669"/>
      <c r="U61" s="669"/>
      <c r="V61" s="670"/>
    </row>
    <row r="62" spans="1:22" s="6" customFormat="1" ht="28.5" customHeight="1" x14ac:dyDescent="0.2">
      <c r="A62" s="662">
        <v>50</v>
      </c>
      <c r="B62" s="663" t="s">
        <v>473</v>
      </c>
      <c r="C62" s="664">
        <f t="shared" si="17"/>
        <v>11.30354</v>
      </c>
      <c r="D62" s="693">
        <f t="shared" si="17"/>
        <v>11.30354</v>
      </c>
      <c r="E62" s="265"/>
      <c r="F62" s="266"/>
      <c r="G62" s="347"/>
      <c r="H62" s="265"/>
      <c r="I62" s="265"/>
      <c r="J62" s="278"/>
      <c r="K62" s="664">
        <v>11.30354</v>
      </c>
      <c r="L62" s="664">
        <v>11.30354</v>
      </c>
      <c r="M62" s="265"/>
      <c r="N62" s="266"/>
      <c r="O62" s="668"/>
      <c r="P62" s="669"/>
      <c r="Q62" s="669"/>
      <c r="R62" s="670"/>
      <c r="S62" s="668"/>
      <c r="T62" s="669"/>
      <c r="U62" s="669"/>
      <c r="V62" s="670"/>
    </row>
    <row r="63" spans="1:22" s="6" customFormat="1" ht="30.75" customHeight="1" x14ac:dyDescent="0.2">
      <c r="A63" s="662">
        <v>51</v>
      </c>
      <c r="B63" s="663" t="s">
        <v>469</v>
      </c>
      <c r="C63" s="262">
        <f t="shared" si="17"/>
        <v>8.0250000000000004</v>
      </c>
      <c r="D63" s="357">
        <f t="shared" si="17"/>
        <v>8.0250000000000004</v>
      </c>
      <c r="E63" s="265"/>
      <c r="F63" s="266"/>
      <c r="G63" s="347"/>
      <c r="H63" s="265"/>
      <c r="I63" s="265"/>
      <c r="J63" s="278"/>
      <c r="K63" s="262">
        <v>8.0250000000000004</v>
      </c>
      <c r="L63" s="265">
        <v>8.0250000000000004</v>
      </c>
      <c r="M63" s="265"/>
      <c r="N63" s="266"/>
      <c r="O63" s="668"/>
      <c r="P63" s="669"/>
      <c r="Q63" s="669"/>
      <c r="R63" s="670"/>
      <c r="S63" s="668"/>
      <c r="T63" s="669"/>
      <c r="U63" s="669"/>
      <c r="V63" s="670"/>
    </row>
    <row r="64" spans="1:22" s="6" customFormat="1" ht="17.25" customHeight="1" x14ac:dyDescent="0.2">
      <c r="A64" s="662">
        <v>52</v>
      </c>
      <c r="B64" s="696" t="s">
        <v>27</v>
      </c>
      <c r="C64" s="272">
        <f t="shared" si="17"/>
        <v>-137.69999999999999</v>
      </c>
      <c r="D64" s="697">
        <f t="shared" si="17"/>
        <v>-137.69999999999999</v>
      </c>
      <c r="E64" s="273">
        <v>-134.77500000000001</v>
      </c>
      <c r="F64" s="426"/>
      <c r="G64" s="277"/>
      <c r="H64" s="273"/>
      <c r="I64" s="273"/>
      <c r="J64" s="281"/>
      <c r="K64" s="272">
        <f>K65</f>
        <v>-137.69999999999999</v>
      </c>
      <c r="L64" s="272">
        <f>L65</f>
        <v>-137.69999999999999</v>
      </c>
      <c r="M64" s="272">
        <f>M65</f>
        <v>-134.77500000000001</v>
      </c>
      <c r="N64" s="272">
        <f>N65</f>
        <v>0</v>
      </c>
      <c r="O64" s="668"/>
      <c r="P64" s="669"/>
      <c r="Q64" s="669"/>
      <c r="R64" s="670"/>
      <c r="S64" s="668"/>
      <c r="T64" s="669"/>
      <c r="U64" s="669"/>
      <c r="V64" s="670"/>
    </row>
    <row r="65" spans="1:23" s="6" customFormat="1" ht="15.75" customHeight="1" x14ac:dyDescent="0.2">
      <c r="A65" s="662">
        <v>53</v>
      </c>
      <c r="B65" s="698" t="s">
        <v>626</v>
      </c>
      <c r="C65" s="262">
        <f t="shared" si="17"/>
        <v>-137.69999999999999</v>
      </c>
      <c r="D65" s="357">
        <f t="shared" si="17"/>
        <v>-137.69999999999999</v>
      </c>
      <c r="E65" s="265">
        <v>-134.77500000000001</v>
      </c>
      <c r="F65" s="266"/>
      <c r="G65" s="347"/>
      <c r="H65" s="265"/>
      <c r="I65" s="265"/>
      <c r="J65" s="278"/>
      <c r="K65" s="262">
        <v>-137.69999999999999</v>
      </c>
      <c r="L65" s="265">
        <v>-137.69999999999999</v>
      </c>
      <c r="M65" s="265">
        <v>-134.77500000000001</v>
      </c>
      <c r="N65" s="266"/>
      <c r="O65" s="668"/>
      <c r="P65" s="669"/>
      <c r="Q65" s="669"/>
      <c r="R65" s="670"/>
      <c r="S65" s="668"/>
      <c r="T65" s="669"/>
      <c r="U65" s="669"/>
      <c r="V65" s="670"/>
    </row>
    <row r="66" spans="1:23" s="6" customFormat="1" ht="15.75" customHeight="1" x14ac:dyDescent="0.2">
      <c r="A66" s="662">
        <v>54</v>
      </c>
      <c r="B66" s="770" t="s">
        <v>617</v>
      </c>
      <c r="C66" s="272">
        <f t="shared" si="17"/>
        <v>-7</v>
      </c>
      <c r="D66" s="697">
        <f t="shared" si="17"/>
        <v>-7</v>
      </c>
      <c r="E66" s="273"/>
      <c r="F66" s="426"/>
      <c r="G66" s="277">
        <f>G67</f>
        <v>-7</v>
      </c>
      <c r="H66" s="273">
        <f>H67</f>
        <v>-7</v>
      </c>
      <c r="I66" s="273"/>
      <c r="J66" s="278"/>
      <c r="K66" s="262"/>
      <c r="L66" s="265"/>
      <c r="M66" s="265"/>
      <c r="N66" s="266"/>
      <c r="O66" s="668"/>
      <c r="P66" s="669"/>
      <c r="Q66" s="669"/>
      <c r="R66" s="670"/>
      <c r="S66" s="668"/>
      <c r="T66" s="669"/>
      <c r="U66" s="669"/>
      <c r="V66" s="670"/>
    </row>
    <row r="67" spans="1:23" s="6" customFormat="1" ht="15.75" customHeight="1" x14ac:dyDescent="0.2">
      <c r="A67" s="662">
        <v>55</v>
      </c>
      <c r="B67" s="467" t="s">
        <v>619</v>
      </c>
      <c r="C67" s="262">
        <f t="shared" si="17"/>
        <v>-7</v>
      </c>
      <c r="D67" s="357">
        <f t="shared" si="17"/>
        <v>-7</v>
      </c>
      <c r="E67" s="265"/>
      <c r="F67" s="266"/>
      <c r="G67" s="347">
        <v>-7</v>
      </c>
      <c r="H67" s="265">
        <v>-7</v>
      </c>
      <c r="I67" s="265"/>
      <c r="J67" s="278"/>
      <c r="K67" s="262"/>
      <c r="L67" s="265"/>
      <c r="M67" s="265"/>
      <c r="N67" s="266"/>
      <c r="O67" s="668"/>
      <c r="P67" s="669"/>
      <c r="Q67" s="669"/>
      <c r="R67" s="670"/>
      <c r="S67" s="668"/>
      <c r="T67" s="669"/>
      <c r="U67" s="669"/>
      <c r="V67" s="670"/>
    </row>
    <row r="68" spans="1:23" s="6" customFormat="1" ht="15" customHeight="1" x14ac:dyDescent="0.2">
      <c r="A68" s="662">
        <v>56</v>
      </c>
      <c r="B68" s="582" t="s">
        <v>421</v>
      </c>
      <c r="C68" s="272">
        <f t="shared" si="17"/>
        <v>-3.5</v>
      </c>
      <c r="D68" s="697">
        <f t="shared" si="17"/>
        <v>-3.5</v>
      </c>
      <c r="E68" s="340">
        <f t="shared" si="17"/>
        <v>-3.5</v>
      </c>
      <c r="F68" s="266"/>
      <c r="G68" s="347">
        <f>H68+J68</f>
        <v>0</v>
      </c>
      <c r="H68" s="265"/>
      <c r="I68" s="265"/>
      <c r="J68" s="278"/>
      <c r="K68" s="699">
        <v>-3.5</v>
      </c>
      <c r="L68" s="700">
        <v>-3.5</v>
      </c>
      <c r="M68" s="700">
        <v>-3.5</v>
      </c>
      <c r="N68" s="266"/>
      <c r="O68" s="668"/>
      <c r="P68" s="669"/>
      <c r="Q68" s="669"/>
      <c r="R68" s="670"/>
      <c r="S68" s="668"/>
      <c r="T68" s="669"/>
      <c r="U68" s="669"/>
      <c r="V68" s="670"/>
      <c r="W68" s="285"/>
    </row>
    <row r="69" spans="1:23" s="6" customFormat="1" ht="13.5" thickBot="1" x14ac:dyDescent="0.25">
      <c r="A69" s="662">
        <v>57</v>
      </c>
      <c r="B69" s="701" t="s">
        <v>28</v>
      </c>
      <c r="C69" s="702">
        <f t="shared" si="17"/>
        <v>-1.8999999999999986</v>
      </c>
      <c r="D69" s="703">
        <f t="shared" si="17"/>
        <v>-1.8999999999999986</v>
      </c>
      <c r="E69" s="274">
        <f t="shared" si="17"/>
        <v>-23.46</v>
      </c>
      <c r="F69" s="589"/>
      <c r="G69" s="702">
        <f>H69+J69</f>
        <v>21.6</v>
      </c>
      <c r="H69" s="273">
        <v>21.6</v>
      </c>
      <c r="I69" s="273"/>
      <c r="J69" s="281"/>
      <c r="K69" s="272">
        <v>-23.5</v>
      </c>
      <c r="L69" s="273">
        <v>-23.5</v>
      </c>
      <c r="M69" s="273">
        <v>-23.46</v>
      </c>
      <c r="N69" s="426"/>
      <c r="O69" s="668"/>
      <c r="P69" s="669"/>
      <c r="Q69" s="669"/>
      <c r="R69" s="670"/>
      <c r="S69" s="233"/>
      <c r="T69" s="232"/>
      <c r="U69" s="232"/>
      <c r="V69" s="704"/>
    </row>
    <row r="70" spans="1:23" ht="33.75" customHeight="1" thickBot="1" x14ac:dyDescent="0.3">
      <c r="A70" s="386">
        <v>58</v>
      </c>
      <c r="B70" s="377" t="s">
        <v>238</v>
      </c>
      <c r="C70" s="728">
        <f t="shared" si="17"/>
        <v>663.80012000000011</v>
      </c>
      <c r="D70" s="729">
        <f t="shared" si="17"/>
        <v>136.21559999999999</v>
      </c>
      <c r="E70" s="584"/>
      <c r="F70" s="584">
        <f>F71</f>
        <v>520.58452</v>
      </c>
      <c r="G70" s="727">
        <f>H70+J70</f>
        <v>38.145600000000002</v>
      </c>
      <c r="H70" s="200">
        <f>H71+H76</f>
        <v>29.015600000000003</v>
      </c>
      <c r="I70" s="200"/>
      <c r="J70" s="200">
        <f>J71+J75</f>
        <v>9.129999999999999</v>
      </c>
      <c r="K70" s="199">
        <f>L70+N70</f>
        <v>625.65452000000005</v>
      </c>
      <c r="L70" s="200">
        <f>L71</f>
        <v>107.2</v>
      </c>
      <c r="M70" s="345"/>
      <c r="N70" s="202">
        <f>N71</f>
        <v>518.45452</v>
      </c>
      <c r="O70" s="199"/>
      <c r="P70" s="226"/>
      <c r="Q70" s="226"/>
      <c r="R70" s="202"/>
      <c r="S70" s="199"/>
      <c r="T70" s="226"/>
      <c r="U70" s="226"/>
      <c r="V70" s="228"/>
    </row>
    <row r="71" spans="1:23" x14ac:dyDescent="0.2">
      <c r="A71" s="387">
        <v>59</v>
      </c>
      <c r="B71" s="384" t="s">
        <v>185</v>
      </c>
      <c r="C71" s="360">
        <f t="shared" ref="C71:D77" si="18">G71+K71+O71+S71</f>
        <v>648.80012000000011</v>
      </c>
      <c r="D71" s="361">
        <f t="shared" si="18"/>
        <v>128.21559999999999</v>
      </c>
      <c r="E71" s="361"/>
      <c r="F71" s="807">
        <f>J71+N71+R71+V71</f>
        <v>520.58452</v>
      </c>
      <c r="G71" s="583">
        <f>H71+J71</f>
        <v>23.145600000000002</v>
      </c>
      <c r="H71" s="269">
        <f>SUM(H72:H74)</f>
        <v>21.015600000000003</v>
      </c>
      <c r="I71" s="269"/>
      <c r="J71" s="269">
        <f>SUM(J72:J74)</f>
        <v>2.13</v>
      </c>
      <c r="K71" s="364">
        <f>SUM(K72:K74)</f>
        <v>625.65452000000005</v>
      </c>
      <c r="L71" s="364">
        <f>SUM(L72:L74)</f>
        <v>107.2</v>
      </c>
      <c r="M71" s="269"/>
      <c r="N71" s="356">
        <f>SUM(N72:N74)</f>
        <v>518.45452</v>
      </c>
      <c r="O71" s="225"/>
      <c r="P71" s="214"/>
      <c r="Q71" s="214"/>
      <c r="R71" s="223"/>
      <c r="S71" s="225"/>
      <c r="T71" s="214"/>
      <c r="U71" s="214"/>
      <c r="V71" s="223"/>
    </row>
    <row r="72" spans="1:23" s="6" customFormat="1" ht="25.5" x14ac:dyDescent="0.2">
      <c r="A72" s="662">
        <v>60</v>
      </c>
      <c r="B72" s="663" t="s">
        <v>457</v>
      </c>
      <c r="C72" s="664">
        <f t="shared" si="18"/>
        <v>315.65451999999999</v>
      </c>
      <c r="D72" s="357">
        <f t="shared" si="18"/>
        <v>0</v>
      </c>
      <c r="E72" s="665"/>
      <c r="F72" s="666">
        <f>J72+N72+R72+V72</f>
        <v>315.65451999999999</v>
      </c>
      <c r="G72" s="347"/>
      <c r="H72" s="667"/>
      <c r="I72" s="265"/>
      <c r="J72" s="278"/>
      <c r="K72" s="664">
        <v>315.65451999999999</v>
      </c>
      <c r="L72" s="665"/>
      <c r="M72" s="665"/>
      <c r="N72" s="666">
        <v>315.65451999999999</v>
      </c>
      <c r="O72" s="668"/>
      <c r="P72" s="669"/>
      <c r="Q72" s="669"/>
      <c r="R72" s="670"/>
      <c r="S72" s="668"/>
      <c r="T72" s="669"/>
      <c r="U72" s="669"/>
      <c r="V72" s="670"/>
    </row>
    <row r="73" spans="1:23" s="6" customFormat="1" x14ac:dyDescent="0.2">
      <c r="A73" s="662">
        <v>61</v>
      </c>
      <c r="B73" s="663" t="s">
        <v>474</v>
      </c>
      <c r="C73" s="671">
        <f t="shared" si="18"/>
        <v>23.145600000000002</v>
      </c>
      <c r="D73" s="672">
        <f t="shared" si="18"/>
        <v>23.145600000000002</v>
      </c>
      <c r="E73" s="665"/>
      <c r="F73" s="666">
        <f>J73+N73+R73+V73</f>
        <v>0</v>
      </c>
      <c r="G73" s="673">
        <f>H73+J73</f>
        <v>23.145600000000002</v>
      </c>
      <c r="H73" s="667">
        <v>23.145600000000002</v>
      </c>
      <c r="I73" s="265"/>
      <c r="J73" s="278"/>
      <c r="K73" s="664"/>
      <c r="L73" s="665"/>
      <c r="M73" s="665"/>
      <c r="N73" s="666"/>
      <c r="O73" s="668"/>
      <c r="P73" s="669"/>
      <c r="Q73" s="669"/>
      <c r="R73" s="670"/>
      <c r="S73" s="668"/>
      <c r="T73" s="669"/>
      <c r="U73" s="669"/>
      <c r="V73" s="670"/>
    </row>
    <row r="74" spans="1:23" s="6" customFormat="1" x14ac:dyDescent="0.2">
      <c r="A74" s="662">
        <v>62</v>
      </c>
      <c r="B74" s="674" t="s">
        <v>182</v>
      </c>
      <c r="C74" s="262">
        <f t="shared" si="18"/>
        <v>310</v>
      </c>
      <c r="D74" s="273">
        <f t="shared" si="18"/>
        <v>105.07000000000001</v>
      </c>
      <c r="E74" s="265"/>
      <c r="F74" s="266">
        <f>J74+N74+R74+V74</f>
        <v>204.93</v>
      </c>
      <c r="G74" s="673">
        <f>H74+J74</f>
        <v>0</v>
      </c>
      <c r="H74" s="265">
        <v>-2.13</v>
      </c>
      <c r="I74" s="265"/>
      <c r="J74" s="278">
        <v>2.13</v>
      </c>
      <c r="K74" s="675">
        <v>310</v>
      </c>
      <c r="L74" s="676">
        <v>107.2</v>
      </c>
      <c r="M74" s="265"/>
      <c r="N74" s="677">
        <v>202.8</v>
      </c>
      <c r="O74" s="668"/>
      <c r="P74" s="669"/>
      <c r="Q74" s="669"/>
      <c r="R74" s="670"/>
      <c r="S74" s="668"/>
      <c r="T74" s="669"/>
      <c r="U74" s="669"/>
      <c r="V74" s="670"/>
    </row>
    <row r="75" spans="1:23" s="6" customFormat="1" x14ac:dyDescent="0.2">
      <c r="A75" s="678">
        <v>63</v>
      </c>
      <c r="B75" s="491" t="s">
        <v>17</v>
      </c>
      <c r="C75" s="262">
        <f t="shared" si="18"/>
        <v>7</v>
      </c>
      <c r="D75" s="273"/>
      <c r="E75" s="797"/>
      <c r="F75" s="266">
        <f>J75+N75+R75+V75</f>
        <v>7</v>
      </c>
      <c r="G75" s="673">
        <v>7</v>
      </c>
      <c r="H75" s="781"/>
      <c r="I75" s="781"/>
      <c r="J75" s="266">
        <v>7</v>
      </c>
      <c r="K75" s="798"/>
      <c r="L75" s="799"/>
      <c r="M75" s="800"/>
      <c r="N75" s="801"/>
      <c r="O75" s="802"/>
      <c r="P75" s="802"/>
      <c r="Q75" s="802"/>
      <c r="R75" s="803"/>
      <c r="S75" s="804"/>
      <c r="T75" s="805"/>
      <c r="U75" s="805"/>
      <c r="V75" s="806"/>
    </row>
    <row r="76" spans="1:23" s="6" customFormat="1" ht="13.5" thickBot="1" x14ac:dyDescent="0.25">
      <c r="A76" s="678">
        <v>64</v>
      </c>
      <c r="B76" s="458" t="s">
        <v>14</v>
      </c>
      <c r="C76" s="808">
        <f t="shared" si="18"/>
        <v>8</v>
      </c>
      <c r="D76" s="681">
        <f t="shared" si="18"/>
        <v>8</v>
      </c>
      <c r="E76" s="680"/>
      <c r="F76" s="589"/>
      <c r="G76" s="572">
        <f>H76+J76</f>
        <v>8</v>
      </c>
      <c r="H76" s="681">
        <v>8</v>
      </c>
      <c r="I76" s="682"/>
      <c r="J76" s="683"/>
      <c r="K76" s="684"/>
      <c r="L76" s="685"/>
      <c r="M76" s="686"/>
      <c r="N76" s="687"/>
      <c r="O76" s="688"/>
      <c r="P76" s="688"/>
      <c r="Q76" s="688"/>
      <c r="R76" s="689"/>
      <c r="S76" s="690"/>
      <c r="T76" s="691"/>
      <c r="U76" s="691"/>
      <c r="V76" s="692"/>
    </row>
    <row r="77" spans="1:23" ht="13.5" thickBot="1" x14ac:dyDescent="0.25">
      <c r="A77" s="386">
        <v>65</v>
      </c>
      <c r="B77" s="385" t="s">
        <v>176</v>
      </c>
      <c r="C77" s="590">
        <f t="shared" si="18"/>
        <v>913.82019000000003</v>
      </c>
      <c r="D77" s="226">
        <f t="shared" si="18"/>
        <v>374.03566999999998</v>
      </c>
      <c r="E77" s="226">
        <f>I77+M77+Q77+U77</f>
        <v>52.420000000000023</v>
      </c>
      <c r="F77" s="335">
        <f>J77+N77+R77+V77</f>
        <v>539.78452000000004</v>
      </c>
      <c r="G77" s="578">
        <f t="shared" ref="G77:N77" si="19">G13+G21+G50+G54+G70</f>
        <v>155.80259999999998</v>
      </c>
      <c r="H77" s="754">
        <f t="shared" si="19"/>
        <v>135.4726</v>
      </c>
      <c r="I77" s="226">
        <f t="shared" si="19"/>
        <v>9.4320000000000022</v>
      </c>
      <c r="J77" s="335">
        <f t="shared" si="19"/>
        <v>20.329999999999998</v>
      </c>
      <c r="K77" s="579">
        <f t="shared" si="19"/>
        <v>720.01759000000004</v>
      </c>
      <c r="L77" s="591">
        <f t="shared" si="19"/>
        <v>201.56307000000001</v>
      </c>
      <c r="M77" s="200">
        <f t="shared" si="19"/>
        <v>13.624000000000024</v>
      </c>
      <c r="N77" s="592">
        <f t="shared" si="19"/>
        <v>518.45452</v>
      </c>
      <c r="O77" s="201">
        <f>O21</f>
        <v>28.000000000000004</v>
      </c>
      <c r="P77" s="201">
        <f>P21</f>
        <v>28.000000000000004</v>
      </c>
      <c r="Q77" s="201">
        <f>Q21</f>
        <v>29.363999999999997</v>
      </c>
      <c r="R77" s="201">
        <f>R21</f>
        <v>0</v>
      </c>
      <c r="S77" s="227">
        <f>S13+S21+S50+S54+S70</f>
        <v>10</v>
      </c>
      <c r="T77" s="226">
        <f>T13+T21+T50+T54+T70</f>
        <v>9</v>
      </c>
      <c r="U77" s="226">
        <f>U13+U21+U50+U54+U70</f>
        <v>0</v>
      </c>
      <c r="V77" s="228">
        <f>V13+V21+V50+V54+V70</f>
        <v>1</v>
      </c>
    </row>
    <row r="78" spans="1:23" x14ac:dyDescent="0.2">
      <c r="A78" s="192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</row>
    <row r="79" spans="1:23" x14ac:dyDescent="0.2">
      <c r="A79" s="192"/>
      <c r="B79" s="19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</row>
    <row r="80" spans="1:23" x14ac:dyDescent="0.2">
      <c r="A80" s="192"/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</row>
    <row r="81" spans="1:22" x14ac:dyDescent="0.2">
      <c r="A81" s="192"/>
      <c r="B81" s="220" t="s">
        <v>75</v>
      </c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</row>
    <row r="82" spans="1:22" ht="25.5" x14ac:dyDescent="0.2">
      <c r="A82" s="192"/>
      <c r="B82" s="230" t="s">
        <v>244</v>
      </c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</row>
    <row r="83" spans="1:22" x14ac:dyDescent="0.2">
      <c r="A83" s="192"/>
      <c r="B83" s="220" t="s">
        <v>248</v>
      </c>
      <c r="C83" s="192"/>
      <c r="D83" s="192"/>
      <c r="E83" s="192"/>
      <c r="F83" s="191"/>
      <c r="G83" s="191"/>
      <c r="H83" s="191"/>
      <c r="I83" s="191"/>
      <c r="J83" s="191"/>
      <c r="K83" s="191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2"/>
    </row>
    <row r="84" spans="1:22" x14ac:dyDescent="0.2">
      <c r="A84" s="191"/>
      <c r="B84" s="221" t="s">
        <v>76</v>
      </c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</row>
    <row r="85" spans="1:22" x14ac:dyDescent="0.2">
      <c r="A85" s="191"/>
      <c r="B85" s="191"/>
      <c r="C85" s="191"/>
      <c r="D85" s="191"/>
      <c r="E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</row>
    <row r="86" spans="1:22" x14ac:dyDescent="0.2">
      <c r="G86" s="241"/>
      <c r="K86" s="282"/>
    </row>
    <row r="87" spans="1:22" x14ac:dyDescent="0.2">
      <c r="K87" s="282"/>
    </row>
  </sheetData>
  <mergeCells count="29">
    <mergeCell ref="Q3:W3"/>
    <mergeCell ref="Q4:W4"/>
    <mergeCell ref="Q5:W5"/>
    <mergeCell ref="Q6:W6"/>
    <mergeCell ref="Q7:V7"/>
    <mergeCell ref="T10:V10"/>
    <mergeCell ref="P11:Q11"/>
    <mergeCell ref="R11:R12"/>
    <mergeCell ref="O10:O12"/>
    <mergeCell ref="P10:R10"/>
    <mergeCell ref="L11:M11"/>
    <mergeCell ref="N11:N12"/>
    <mergeCell ref="T11:U11"/>
    <mergeCell ref="V11:V12"/>
    <mergeCell ref="A10:A12"/>
    <mergeCell ref="B10:B12"/>
    <mergeCell ref="C10:C12"/>
    <mergeCell ref="D10:F10"/>
    <mergeCell ref="G10:G12"/>
    <mergeCell ref="D11:E11"/>
    <mergeCell ref="F11:F12"/>
    <mergeCell ref="S10:S12"/>
    <mergeCell ref="C4:J4"/>
    <mergeCell ref="C5:I5"/>
    <mergeCell ref="H11:I11"/>
    <mergeCell ref="J11:J12"/>
    <mergeCell ref="H10:J10"/>
    <mergeCell ref="L10:N10"/>
    <mergeCell ref="K10:K12"/>
  </mergeCells>
  <pageMargins left="0.51181102362204722" right="0" top="0.74803149606299213" bottom="0.15748031496062992" header="0.31496062992125984" footer="0.31496062992125984"/>
  <pageSetup paperSize="8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4" workbookViewId="0">
      <selection activeCell="D5" sqref="D5"/>
    </sheetView>
  </sheetViews>
  <sheetFormatPr defaultRowHeight="12.75" x14ac:dyDescent="0.2"/>
  <cols>
    <col min="1" max="1" width="4.140625" customWidth="1"/>
    <col min="2" max="2" width="61.7109375" customWidth="1"/>
    <col min="3" max="3" width="31.85546875" customWidth="1"/>
    <col min="4" max="4" width="13.5703125" customWidth="1"/>
    <col min="5" max="5" width="13.140625" customWidth="1"/>
    <col min="6" max="6" width="12" customWidth="1"/>
  </cols>
  <sheetData>
    <row r="1" spans="1:7" ht="15.75" x14ac:dyDescent="0.25">
      <c r="C1" s="185"/>
      <c r="D1" s="293" t="s">
        <v>372</v>
      </c>
      <c r="E1" s="293"/>
      <c r="F1" s="293"/>
      <c r="G1" s="185"/>
    </row>
    <row r="2" spans="1:7" ht="15.75" x14ac:dyDescent="0.25">
      <c r="C2" s="181"/>
      <c r="D2" s="293" t="s">
        <v>376</v>
      </c>
      <c r="E2" s="293"/>
      <c r="F2" s="293"/>
      <c r="G2" s="186"/>
    </row>
    <row r="3" spans="1:7" ht="15.75" x14ac:dyDescent="0.25">
      <c r="C3" s="185"/>
      <c r="D3" s="294" t="s">
        <v>460</v>
      </c>
      <c r="E3" s="293"/>
      <c r="F3" s="293"/>
      <c r="G3" s="185"/>
    </row>
    <row r="4" spans="1:7" ht="15.75" x14ac:dyDescent="0.25">
      <c r="C4" s="185"/>
      <c r="D4" s="293" t="s">
        <v>374</v>
      </c>
      <c r="E4" s="293"/>
      <c r="F4" s="293"/>
      <c r="G4" s="185"/>
    </row>
    <row r="5" spans="1:7" ht="15.75" x14ac:dyDescent="0.25">
      <c r="C5" s="185"/>
      <c r="D5" s="293" t="s">
        <v>627</v>
      </c>
      <c r="E5" s="293"/>
      <c r="F5" s="293"/>
      <c r="G5" s="185"/>
    </row>
    <row r="6" spans="1:7" ht="15.75" x14ac:dyDescent="0.25">
      <c r="C6" s="185"/>
      <c r="D6" s="293" t="s">
        <v>461</v>
      </c>
      <c r="E6" s="293"/>
      <c r="F6" s="293"/>
      <c r="G6" s="185"/>
    </row>
    <row r="8" spans="1:7" x14ac:dyDescent="0.2">
      <c r="A8" s="182"/>
      <c r="B8" s="183" t="s">
        <v>327</v>
      </c>
      <c r="C8" s="182"/>
      <c r="D8" s="182"/>
      <c r="E8" s="182"/>
    </row>
    <row r="9" spans="1:7" ht="13.5" thickBot="1" x14ac:dyDescent="0.25">
      <c r="A9" s="182"/>
      <c r="B9" s="182"/>
      <c r="C9" s="182"/>
      <c r="D9" s="184"/>
      <c r="E9" s="184" t="s">
        <v>462</v>
      </c>
    </row>
    <row r="10" spans="1:7" ht="17.25" customHeight="1" x14ac:dyDescent="0.2">
      <c r="A10" s="998" t="s">
        <v>0</v>
      </c>
      <c r="B10" s="991" t="s">
        <v>186</v>
      </c>
      <c r="C10" s="991" t="s">
        <v>187</v>
      </c>
      <c r="D10" s="991" t="s">
        <v>40</v>
      </c>
      <c r="E10" s="994" t="s">
        <v>459</v>
      </c>
      <c r="F10" s="995"/>
    </row>
    <row r="11" spans="1:7" ht="12.75" hidden="1" customHeight="1" x14ac:dyDescent="0.2">
      <c r="A11" s="999"/>
      <c r="B11" s="992"/>
      <c r="C11" s="992"/>
      <c r="D11" s="992"/>
      <c r="E11" s="996"/>
      <c r="F11" s="997"/>
    </row>
    <row r="12" spans="1:7" ht="13.5" thickBot="1" x14ac:dyDescent="0.25">
      <c r="A12" s="1000"/>
      <c r="B12" s="993"/>
      <c r="C12" s="993"/>
      <c r="D12" s="993"/>
      <c r="E12" s="566" t="s">
        <v>458</v>
      </c>
      <c r="F12" s="567" t="s">
        <v>50</v>
      </c>
    </row>
    <row r="13" spans="1:7" ht="13.5" thickBot="1" x14ac:dyDescent="0.25">
      <c r="A13" s="540">
        <v>1</v>
      </c>
      <c r="B13" s="371" t="s">
        <v>453</v>
      </c>
      <c r="C13" s="372" t="s">
        <v>452</v>
      </c>
      <c r="D13" s="373">
        <v>28.6</v>
      </c>
      <c r="E13" s="560">
        <v>28.184999999999999</v>
      </c>
      <c r="F13" s="376"/>
    </row>
    <row r="14" spans="1:7" ht="32.25" thickBot="1" x14ac:dyDescent="0.3">
      <c r="A14" s="540">
        <v>2</v>
      </c>
      <c r="B14" s="561" t="s">
        <v>463</v>
      </c>
      <c r="C14" s="558" t="s">
        <v>86</v>
      </c>
      <c r="D14" s="373">
        <v>-1.4</v>
      </c>
      <c r="E14" s="375"/>
      <c r="F14" s="376"/>
    </row>
    <row r="15" spans="1:7" ht="16.5" thickBot="1" x14ac:dyDescent="0.3">
      <c r="A15" s="539">
        <v>3</v>
      </c>
      <c r="B15" s="562" t="s">
        <v>464</v>
      </c>
      <c r="C15" s="372" t="s">
        <v>452</v>
      </c>
      <c r="D15" s="373">
        <v>-0.6</v>
      </c>
      <c r="E15" s="375"/>
      <c r="F15" s="376"/>
    </row>
    <row r="16" spans="1:7" ht="26.25" thickBot="1" x14ac:dyDescent="0.25">
      <c r="A16" s="540">
        <v>4</v>
      </c>
      <c r="B16" s="559" t="s">
        <v>465</v>
      </c>
      <c r="C16" s="542" t="s">
        <v>355</v>
      </c>
      <c r="D16" s="525">
        <v>310</v>
      </c>
      <c r="E16" s="526"/>
      <c r="F16" s="527">
        <v>202.8</v>
      </c>
    </row>
    <row r="17" spans="1:6" ht="29.25" customHeight="1" x14ac:dyDescent="0.2">
      <c r="A17" s="1001">
        <v>5</v>
      </c>
      <c r="B17" s="984" t="s">
        <v>466</v>
      </c>
      <c r="C17" s="531" t="s">
        <v>455</v>
      </c>
      <c r="D17" s="532">
        <v>-27</v>
      </c>
      <c r="E17" s="533">
        <v>-23.46</v>
      </c>
      <c r="F17" s="534"/>
    </row>
    <row r="18" spans="1:6" x14ac:dyDescent="0.2">
      <c r="A18" s="982"/>
      <c r="B18" s="985"/>
      <c r="C18" s="374" t="s">
        <v>421</v>
      </c>
      <c r="D18" s="536">
        <v>-3.5</v>
      </c>
      <c r="E18" s="536"/>
      <c r="F18" s="234"/>
    </row>
    <row r="19" spans="1:6" ht="13.5" thickBot="1" x14ac:dyDescent="0.25">
      <c r="A19" s="983"/>
      <c r="B19" s="986"/>
      <c r="C19" s="535" t="s">
        <v>28</v>
      </c>
      <c r="D19" s="537">
        <v>-23.5</v>
      </c>
      <c r="E19" s="537">
        <v>-23.46</v>
      </c>
      <c r="F19" s="538"/>
    </row>
    <row r="20" spans="1:6" ht="37.5" customHeight="1" x14ac:dyDescent="0.2">
      <c r="A20" s="981">
        <v>6</v>
      </c>
      <c r="B20" s="984" t="s">
        <v>467</v>
      </c>
      <c r="C20" s="550" t="s">
        <v>456</v>
      </c>
      <c r="D20" s="544">
        <v>47.545070000000003</v>
      </c>
      <c r="E20" s="545"/>
      <c r="F20" s="546"/>
    </row>
    <row r="21" spans="1:6" ht="18" customHeight="1" x14ac:dyDescent="0.2">
      <c r="A21" s="982"/>
      <c r="B21" s="987"/>
      <c r="C21" s="370" t="s">
        <v>408</v>
      </c>
      <c r="D21" s="423">
        <v>47.218179999999997</v>
      </c>
      <c r="E21" s="30"/>
      <c r="F21" s="441"/>
    </row>
    <row r="22" spans="1:6" ht="15.75" customHeight="1" thickBot="1" x14ac:dyDescent="0.25">
      <c r="A22" s="983"/>
      <c r="B22" s="988"/>
      <c r="C22" s="547" t="s">
        <v>454</v>
      </c>
      <c r="D22" s="547">
        <v>0.32689000000000001</v>
      </c>
      <c r="E22" s="548"/>
      <c r="F22" s="549"/>
    </row>
    <row r="23" spans="1:6" ht="15.75" customHeight="1" thickBot="1" x14ac:dyDescent="0.3">
      <c r="A23" s="541">
        <v>7</v>
      </c>
      <c r="B23" s="563" t="s">
        <v>436</v>
      </c>
      <c r="C23" s="531" t="s">
        <v>452</v>
      </c>
      <c r="D23" s="551">
        <v>40.664999999999999</v>
      </c>
      <c r="E23" s="552"/>
      <c r="F23" s="553"/>
    </row>
    <row r="24" spans="1:6" ht="63.75" customHeight="1" x14ac:dyDescent="0.2">
      <c r="A24" s="981">
        <v>8</v>
      </c>
      <c r="B24" s="984" t="s">
        <v>435</v>
      </c>
      <c r="C24" s="550" t="s">
        <v>456</v>
      </c>
      <c r="D24" s="543">
        <v>8.0250000000000004</v>
      </c>
      <c r="E24" s="545"/>
      <c r="F24" s="546"/>
    </row>
    <row r="25" spans="1:6" ht="15.75" customHeight="1" thickBot="1" x14ac:dyDescent="0.25">
      <c r="A25" s="983"/>
      <c r="B25" s="988"/>
      <c r="C25" s="547" t="s">
        <v>408</v>
      </c>
      <c r="D25" s="547">
        <v>8.0250000000000004</v>
      </c>
      <c r="E25" s="548"/>
      <c r="F25" s="549"/>
    </row>
    <row r="26" spans="1:6" ht="40.5" customHeight="1" x14ac:dyDescent="0.2">
      <c r="A26" s="981">
        <v>9</v>
      </c>
      <c r="B26" s="984" t="s">
        <v>447</v>
      </c>
      <c r="C26" s="550" t="s">
        <v>456</v>
      </c>
      <c r="D26" s="543">
        <v>25.048999999999999</v>
      </c>
      <c r="E26" s="545"/>
      <c r="F26" s="546"/>
    </row>
    <row r="27" spans="1:6" ht="15.75" customHeight="1" x14ac:dyDescent="0.2">
      <c r="A27" s="982"/>
      <c r="B27" s="989"/>
      <c r="C27" s="370" t="s">
        <v>408</v>
      </c>
      <c r="D27" s="528">
        <v>13.74546</v>
      </c>
      <c r="E27" s="529"/>
      <c r="F27" s="530"/>
    </row>
    <row r="28" spans="1:6" ht="15.75" customHeight="1" thickBot="1" x14ac:dyDescent="0.25">
      <c r="A28" s="983"/>
      <c r="B28" s="990"/>
      <c r="C28" s="547" t="s">
        <v>454</v>
      </c>
      <c r="D28" s="547">
        <v>11.30354</v>
      </c>
      <c r="E28" s="548"/>
      <c r="F28" s="549"/>
    </row>
    <row r="29" spans="1:6" ht="34.5" customHeight="1" thickBot="1" x14ac:dyDescent="0.3">
      <c r="A29" s="556">
        <v>10</v>
      </c>
      <c r="B29" s="561" t="s">
        <v>438</v>
      </c>
      <c r="C29" s="556" t="s">
        <v>413</v>
      </c>
      <c r="D29" s="554">
        <v>1.4790000000000001</v>
      </c>
      <c r="E29" s="63"/>
      <c r="F29" s="555"/>
    </row>
    <row r="30" spans="1:6" ht="39" customHeight="1" thickBot="1" x14ac:dyDescent="0.3">
      <c r="A30" s="568">
        <v>11</v>
      </c>
      <c r="B30" s="564" t="s">
        <v>457</v>
      </c>
      <c r="C30" s="557" t="s">
        <v>355</v>
      </c>
      <c r="D30" s="554">
        <v>315.65451999999999</v>
      </c>
      <c r="E30" s="60"/>
      <c r="F30" s="59">
        <v>315.65451999999999</v>
      </c>
    </row>
    <row r="31" spans="1:6" ht="13.5" thickBot="1" x14ac:dyDescent="0.25">
      <c r="A31" s="556">
        <v>12</v>
      </c>
      <c r="B31" s="565" t="s">
        <v>316</v>
      </c>
      <c r="C31" s="334"/>
      <c r="D31" s="442">
        <f>D30+D29+D26+D24+D23+D20+D17+D16+D15+D14+D13</f>
        <v>748.01759000000004</v>
      </c>
      <c r="E31" s="442">
        <f>E30+E29+E26+E24+E23+E20+E17+E16+E15+E14+E13</f>
        <v>4.7249999999999979</v>
      </c>
      <c r="F31" s="442">
        <f>F30+F29+F26+F24+F23+F20+F17+F16+F15+F14+F13</f>
        <v>518.45452</v>
      </c>
    </row>
  </sheetData>
  <mergeCells count="13">
    <mergeCell ref="C10:C12"/>
    <mergeCell ref="D10:D12"/>
    <mergeCell ref="E10:F11"/>
    <mergeCell ref="A10:A12"/>
    <mergeCell ref="A17:A19"/>
    <mergeCell ref="A20:A22"/>
    <mergeCell ref="A26:A28"/>
    <mergeCell ref="B17:B19"/>
    <mergeCell ref="B20:B22"/>
    <mergeCell ref="B24:B25"/>
    <mergeCell ref="B26:B28"/>
    <mergeCell ref="B10:B12"/>
    <mergeCell ref="A24:A25"/>
  </mergeCells>
  <phoneticPr fontId="4" type="noConversion"/>
  <pageMargins left="0.74803149606299213" right="0.74803149606299213" top="0.59055118110236227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Q86"/>
  <sheetViews>
    <sheetView topLeftCell="A82" workbookViewId="0">
      <selection activeCell="O86" sqref="O86"/>
    </sheetView>
  </sheetViews>
  <sheetFormatPr defaultRowHeight="12.75" x14ac:dyDescent="0.2"/>
  <cols>
    <col min="1" max="1" width="3.85546875" customWidth="1"/>
    <col min="2" max="2" width="6.140625" customWidth="1"/>
    <col min="3" max="3" width="8.42578125" customWidth="1"/>
    <col min="4" max="4" width="43.7109375" customWidth="1"/>
    <col min="5" max="5" width="12.7109375" customWidth="1"/>
    <col min="6" max="6" width="8.28515625" customWidth="1"/>
    <col min="7" max="7" width="8.5703125" customWidth="1"/>
    <col min="8" max="8" width="9.7109375" customWidth="1"/>
    <col min="9" max="9" width="8.28515625" customWidth="1"/>
    <col min="10" max="10" width="11.42578125" customWidth="1"/>
    <col min="11" max="11" width="10.42578125" customWidth="1"/>
    <col min="12" max="12" width="11.42578125" customWidth="1"/>
    <col min="13" max="13" width="11.7109375" customWidth="1"/>
    <col min="14" max="14" width="10.28515625" customWidth="1"/>
    <col min="15" max="15" width="10.5703125" customWidth="1"/>
    <col min="17" max="17" width="15.5703125" customWidth="1"/>
  </cols>
  <sheetData>
    <row r="2" spans="1:17" x14ac:dyDescent="0.2">
      <c r="A2" s="7"/>
      <c r="B2" s="7"/>
      <c r="C2" s="7"/>
      <c r="D2" s="7"/>
      <c r="E2" s="7"/>
      <c r="F2" s="7"/>
      <c r="G2" s="7"/>
      <c r="H2" s="7"/>
      <c r="M2" s="7" t="s">
        <v>234</v>
      </c>
      <c r="N2" s="7"/>
      <c r="O2" s="7"/>
    </row>
    <row r="3" spans="1:17" x14ac:dyDescent="0.2">
      <c r="A3" s="7"/>
      <c r="B3" s="7"/>
      <c r="C3" s="7"/>
      <c r="D3" s="7"/>
      <c r="E3" s="7"/>
      <c r="F3" s="7"/>
      <c r="G3" s="7"/>
      <c r="H3" s="7"/>
      <c r="M3" s="7" t="s">
        <v>333</v>
      </c>
      <c r="N3" s="7"/>
      <c r="O3" s="7"/>
    </row>
    <row r="4" spans="1:17" x14ac:dyDescent="0.2">
      <c r="A4" s="7"/>
      <c r="B4" s="7"/>
      <c r="C4" s="7"/>
      <c r="D4" s="7"/>
      <c r="E4" s="7"/>
      <c r="F4" s="7"/>
      <c r="G4" s="7"/>
      <c r="H4" s="7"/>
      <c r="M4" s="7" t="s">
        <v>235</v>
      </c>
      <c r="N4" s="7"/>
      <c r="O4" s="7"/>
    </row>
    <row r="5" spans="1:17" ht="13.5" customHeight="1" x14ac:dyDescent="0.2">
      <c r="A5" s="7"/>
      <c r="B5" s="7"/>
      <c r="C5" s="7"/>
      <c r="D5" s="7"/>
      <c r="E5" s="7"/>
      <c r="F5" s="7"/>
      <c r="G5" s="7"/>
      <c r="H5" s="7"/>
      <c r="M5" s="7" t="s">
        <v>356</v>
      </c>
      <c r="N5" s="188"/>
    </row>
    <row r="6" spans="1:17" x14ac:dyDescent="0.2">
      <c r="A6" s="7"/>
      <c r="B6" s="1002" t="s">
        <v>314</v>
      </c>
      <c r="C6" s="1003"/>
      <c r="D6" s="1003"/>
      <c r="E6" s="1003"/>
      <c r="F6" s="1003"/>
      <c r="G6" s="1003"/>
      <c r="H6" s="1004"/>
      <c r="I6" s="1004"/>
      <c r="J6" s="1004"/>
      <c r="K6" s="1004"/>
      <c r="L6" s="1004"/>
      <c r="M6" s="7" t="s">
        <v>630</v>
      </c>
      <c r="N6" s="188"/>
    </row>
    <row r="7" spans="1:17" x14ac:dyDescent="0.2">
      <c r="A7" s="7"/>
      <c r="B7" s="1002"/>
      <c r="C7" s="1003"/>
      <c r="D7" s="1003"/>
      <c r="E7" s="1003"/>
      <c r="F7" s="1003"/>
      <c r="G7" s="1003"/>
      <c r="H7" s="1004"/>
      <c r="I7" s="1004"/>
      <c r="J7" s="1004"/>
      <c r="K7" s="1004"/>
      <c r="L7" s="1004"/>
      <c r="M7" s="7" t="s">
        <v>357</v>
      </c>
      <c r="N7" s="188"/>
    </row>
    <row r="8" spans="1:17" ht="37.5" customHeight="1" x14ac:dyDescent="0.2">
      <c r="A8" s="7"/>
      <c r="B8" s="1003"/>
      <c r="C8" s="1003"/>
      <c r="D8" s="1003"/>
      <c r="E8" s="1003"/>
      <c r="F8" s="1003"/>
      <c r="G8" s="1003"/>
      <c r="H8" s="1004"/>
      <c r="I8" s="1004"/>
      <c r="J8" s="1004"/>
      <c r="K8" s="1004"/>
      <c r="L8" s="1004"/>
      <c r="N8" s="188"/>
    </row>
    <row r="9" spans="1:17" ht="12.75" customHeight="1" x14ac:dyDescent="0.2">
      <c r="A9" s="189"/>
      <c r="B9" s="189"/>
      <c r="C9" s="189"/>
      <c r="D9" s="7"/>
      <c r="E9" s="7"/>
      <c r="F9" s="7"/>
      <c r="G9" s="7"/>
      <c r="H9" s="7"/>
      <c r="I9" s="188"/>
    </row>
    <row r="10" spans="1:17" ht="12" customHeight="1" x14ac:dyDescent="0.2"/>
    <row r="11" spans="1:17" x14ac:dyDescent="0.2">
      <c r="J11" s="7" t="s">
        <v>236</v>
      </c>
    </row>
    <row r="12" spans="1:17" x14ac:dyDescent="0.2">
      <c r="B12" s="1005" t="s">
        <v>477</v>
      </c>
      <c r="C12" s="1008" t="s">
        <v>478</v>
      </c>
      <c r="D12" s="1011" t="s">
        <v>479</v>
      </c>
      <c r="E12" s="1014" t="s">
        <v>480</v>
      </c>
      <c r="F12" s="1017" t="s">
        <v>481</v>
      </c>
      <c r="G12" s="593" t="s">
        <v>482</v>
      </c>
      <c r="H12" s="594"/>
      <c r="I12" s="594"/>
      <c r="J12" s="594"/>
      <c r="K12" s="1020" t="s">
        <v>483</v>
      </c>
      <c r="L12" s="1021"/>
      <c r="M12" s="1021"/>
      <c r="N12" s="1021"/>
      <c r="O12" s="1021"/>
      <c r="P12" s="1022"/>
      <c r="Q12" s="1023" t="s">
        <v>484</v>
      </c>
    </row>
    <row r="13" spans="1:17" x14ac:dyDescent="0.2">
      <c r="B13" s="1006"/>
      <c r="C13" s="1009"/>
      <c r="D13" s="1012"/>
      <c r="E13" s="1015"/>
      <c r="F13" s="1018"/>
      <c r="G13" s="1011" t="s">
        <v>485</v>
      </c>
      <c r="H13" s="1025" t="s">
        <v>486</v>
      </c>
      <c r="I13" s="1014" t="s">
        <v>487</v>
      </c>
      <c r="J13" s="1025" t="s">
        <v>488</v>
      </c>
      <c r="K13" s="1020"/>
      <c r="L13" s="1021"/>
      <c r="M13" s="1021"/>
      <c r="N13" s="1021"/>
      <c r="O13" s="1021"/>
      <c r="P13" s="1022"/>
      <c r="Q13" s="1024"/>
    </row>
    <row r="14" spans="1:17" ht="63.75" x14ac:dyDescent="0.2">
      <c r="B14" s="1007"/>
      <c r="C14" s="1010"/>
      <c r="D14" s="1013"/>
      <c r="E14" s="1016"/>
      <c r="F14" s="1019"/>
      <c r="G14" s="1013"/>
      <c r="H14" s="1026"/>
      <c r="I14" s="1016"/>
      <c r="J14" s="1026"/>
      <c r="K14" s="595" t="s">
        <v>489</v>
      </c>
      <c r="L14" s="596" t="s">
        <v>485</v>
      </c>
      <c r="M14" s="596" t="s">
        <v>490</v>
      </c>
      <c r="N14" s="596" t="s">
        <v>487</v>
      </c>
      <c r="O14" s="596" t="s">
        <v>491</v>
      </c>
      <c r="P14" s="596" t="s">
        <v>492</v>
      </c>
      <c r="Q14" s="597"/>
    </row>
    <row r="15" spans="1:17" ht="78" customHeight="1" x14ac:dyDescent="0.2">
      <c r="B15" s="598">
        <v>1</v>
      </c>
      <c r="C15" s="599">
        <v>5</v>
      </c>
      <c r="D15" s="600" t="s">
        <v>493</v>
      </c>
      <c r="E15" s="600" t="s">
        <v>494</v>
      </c>
      <c r="F15" s="601">
        <f t="shared" ref="F15:F48" si="0">SUM(G15:J15)</f>
        <v>2964</v>
      </c>
      <c r="G15" s="602"/>
      <c r="H15" s="598">
        <v>2075</v>
      </c>
      <c r="I15" s="598"/>
      <c r="J15" s="603">
        <v>889</v>
      </c>
      <c r="K15" s="604">
        <f t="shared" ref="K15:K78" si="1">SUM(L15:P15)</f>
        <v>228.57</v>
      </c>
      <c r="L15" s="604"/>
      <c r="M15" s="604">
        <v>160</v>
      </c>
      <c r="N15" s="604"/>
      <c r="O15" s="604">
        <v>68.569999999999993</v>
      </c>
      <c r="P15" s="604"/>
      <c r="Q15" s="597"/>
    </row>
    <row r="16" spans="1:17" ht="132.75" customHeight="1" x14ac:dyDescent="0.2">
      <c r="B16" s="598">
        <v>2</v>
      </c>
      <c r="C16" s="599">
        <v>5</v>
      </c>
      <c r="D16" s="600" t="s">
        <v>495</v>
      </c>
      <c r="E16" s="600" t="s">
        <v>494</v>
      </c>
      <c r="F16" s="601">
        <f t="shared" si="0"/>
        <v>391</v>
      </c>
      <c r="G16" s="605"/>
      <c r="H16" s="605">
        <v>332</v>
      </c>
      <c r="I16" s="598"/>
      <c r="J16" s="603">
        <v>59</v>
      </c>
      <c r="K16" s="606">
        <f t="shared" si="1"/>
        <v>125.642</v>
      </c>
      <c r="L16" s="606"/>
      <c r="M16" s="606">
        <v>100</v>
      </c>
      <c r="N16" s="606"/>
      <c r="O16" s="606">
        <v>25.641999999999999</v>
      </c>
      <c r="P16" s="606"/>
      <c r="Q16" s="607" t="s">
        <v>496</v>
      </c>
    </row>
    <row r="17" spans="2:17" ht="39.75" customHeight="1" x14ac:dyDescent="0.2">
      <c r="B17" s="608">
        <v>3</v>
      </c>
      <c r="C17" s="609">
        <v>5</v>
      </c>
      <c r="D17" s="610" t="s">
        <v>497</v>
      </c>
      <c r="E17" s="610" t="s">
        <v>494</v>
      </c>
      <c r="F17" s="613">
        <f t="shared" si="0"/>
        <v>135.80000000000001</v>
      </c>
      <c r="G17" s="608">
        <v>98.3</v>
      </c>
      <c r="H17" s="608"/>
      <c r="I17" s="608"/>
      <c r="J17" s="608">
        <v>37.5</v>
      </c>
      <c r="K17" s="857">
        <f t="shared" si="1"/>
        <v>10.936250000000001</v>
      </c>
      <c r="L17" s="858">
        <v>8.2460000000000004</v>
      </c>
      <c r="M17" s="859"/>
      <c r="N17" s="859"/>
      <c r="O17" s="858"/>
      <c r="P17" s="858">
        <v>2.6902499999999998</v>
      </c>
      <c r="Q17" s="597"/>
    </row>
    <row r="18" spans="2:17" ht="87.75" customHeight="1" x14ac:dyDescent="0.2">
      <c r="B18" s="598">
        <v>4</v>
      </c>
      <c r="C18" s="599">
        <v>5</v>
      </c>
      <c r="D18" s="600" t="s">
        <v>498</v>
      </c>
      <c r="E18" s="600" t="s">
        <v>499</v>
      </c>
      <c r="F18" s="601">
        <f t="shared" si="0"/>
        <v>319.38400000000001</v>
      </c>
      <c r="G18" s="603"/>
      <c r="H18" s="603">
        <v>142.69399999999999</v>
      </c>
      <c r="I18" s="603"/>
      <c r="J18" s="603">
        <v>176.69</v>
      </c>
      <c r="K18" s="604">
        <f t="shared" si="1"/>
        <v>8.98</v>
      </c>
      <c r="L18" s="611"/>
      <c r="M18" s="604">
        <v>7.52</v>
      </c>
      <c r="N18" s="604"/>
      <c r="O18" s="611">
        <v>1.46</v>
      </c>
      <c r="P18" s="611"/>
      <c r="Q18" s="597"/>
    </row>
    <row r="19" spans="2:17" ht="47.25" customHeight="1" x14ac:dyDescent="0.2">
      <c r="B19" s="598">
        <v>5</v>
      </c>
      <c r="C19" s="599">
        <v>4</v>
      </c>
      <c r="D19" s="600" t="s">
        <v>500</v>
      </c>
      <c r="E19" s="600" t="s">
        <v>494</v>
      </c>
      <c r="F19" s="601">
        <f t="shared" si="0"/>
        <v>350.2</v>
      </c>
      <c r="G19" s="598">
        <v>297.7</v>
      </c>
      <c r="H19" s="598"/>
      <c r="I19" s="598"/>
      <c r="J19" s="598">
        <v>52.5</v>
      </c>
      <c r="K19" s="604">
        <f t="shared" si="1"/>
        <v>205.60000000000002</v>
      </c>
      <c r="L19" s="611">
        <v>174.8</v>
      </c>
      <c r="M19" s="604"/>
      <c r="N19" s="604"/>
      <c r="O19" s="611">
        <v>30.8</v>
      </c>
      <c r="P19" s="611"/>
      <c r="Q19" s="612" t="s">
        <v>501</v>
      </c>
    </row>
    <row r="20" spans="2:17" ht="42" customHeight="1" x14ac:dyDescent="0.2">
      <c r="B20" s="598">
        <v>6</v>
      </c>
      <c r="C20" s="599">
        <v>5</v>
      </c>
      <c r="D20" s="600" t="s">
        <v>502</v>
      </c>
      <c r="E20" s="600" t="s">
        <v>494</v>
      </c>
      <c r="F20" s="601">
        <f t="shared" si="0"/>
        <v>517.9</v>
      </c>
      <c r="G20" s="598">
        <v>440.1</v>
      </c>
      <c r="H20" s="598">
        <v>38.9</v>
      </c>
      <c r="I20" s="598"/>
      <c r="J20" s="598">
        <v>38.9</v>
      </c>
      <c r="K20" s="604">
        <f t="shared" si="1"/>
        <v>150.30000000000001</v>
      </c>
      <c r="L20" s="611">
        <v>82.1</v>
      </c>
      <c r="M20" s="604">
        <v>8.1999999999999993</v>
      </c>
      <c r="N20" s="604"/>
      <c r="O20" s="611">
        <v>8.1999999999999993</v>
      </c>
      <c r="P20" s="611">
        <v>51.8</v>
      </c>
      <c r="Q20" s="597"/>
    </row>
    <row r="21" spans="2:17" ht="42.75" customHeight="1" x14ac:dyDescent="0.2">
      <c r="B21" s="608">
        <v>7</v>
      </c>
      <c r="C21" s="609">
        <v>5</v>
      </c>
      <c r="D21" s="610" t="s">
        <v>503</v>
      </c>
      <c r="E21" s="610" t="s">
        <v>494</v>
      </c>
      <c r="F21" s="613">
        <f t="shared" si="0"/>
        <v>372</v>
      </c>
      <c r="G21" s="608">
        <v>316.2</v>
      </c>
      <c r="H21" s="608"/>
      <c r="I21" s="608"/>
      <c r="J21" s="614">
        <v>55.8</v>
      </c>
      <c r="K21" s="606">
        <f t="shared" si="1"/>
        <v>12.38227</v>
      </c>
      <c r="L21" s="615">
        <v>9.0232200000000002</v>
      </c>
      <c r="M21" s="606"/>
      <c r="N21" s="606"/>
      <c r="O21" s="615">
        <v>3.3590499999999999</v>
      </c>
      <c r="P21" s="616" t="s">
        <v>504</v>
      </c>
      <c r="Q21" s="617"/>
    </row>
    <row r="22" spans="2:17" ht="49.5" customHeight="1" x14ac:dyDescent="0.2">
      <c r="B22" s="608">
        <v>8</v>
      </c>
      <c r="C22" s="609">
        <v>5</v>
      </c>
      <c r="D22" s="610" t="s">
        <v>505</v>
      </c>
      <c r="E22" s="610" t="s">
        <v>494</v>
      </c>
      <c r="F22" s="613">
        <f t="shared" si="0"/>
        <v>426.90000000000003</v>
      </c>
      <c r="G22" s="608">
        <v>326.7</v>
      </c>
      <c r="H22" s="608"/>
      <c r="I22" s="608">
        <v>42.6</v>
      </c>
      <c r="J22" s="608">
        <v>57.6</v>
      </c>
      <c r="K22" s="604">
        <f t="shared" si="1"/>
        <v>40.310079999999999</v>
      </c>
      <c r="L22" s="611">
        <v>34.659170000000003</v>
      </c>
      <c r="M22" s="604"/>
      <c r="N22" s="604"/>
      <c r="O22" s="611">
        <v>5.6509099999999997</v>
      </c>
      <c r="P22" s="611"/>
      <c r="Q22" s="597"/>
    </row>
    <row r="23" spans="2:17" ht="45.75" customHeight="1" x14ac:dyDescent="0.2">
      <c r="B23" s="598">
        <v>9</v>
      </c>
      <c r="C23" s="599">
        <v>3</v>
      </c>
      <c r="D23" s="600" t="s">
        <v>506</v>
      </c>
      <c r="E23" s="600" t="s">
        <v>494</v>
      </c>
      <c r="F23" s="601">
        <f t="shared" si="0"/>
        <v>56.1</v>
      </c>
      <c r="G23" s="598">
        <v>47.7</v>
      </c>
      <c r="H23" s="598"/>
      <c r="I23" s="598"/>
      <c r="J23" s="598">
        <v>8.4</v>
      </c>
      <c r="K23" s="604">
        <f t="shared" si="1"/>
        <v>15.5</v>
      </c>
      <c r="L23" s="611">
        <v>8.6</v>
      </c>
      <c r="M23" s="604">
        <v>0</v>
      </c>
      <c r="N23" s="604"/>
      <c r="O23" s="611">
        <v>6.9</v>
      </c>
      <c r="P23" s="611">
        <v>0</v>
      </c>
      <c r="Q23" s="612" t="s">
        <v>507</v>
      </c>
    </row>
    <row r="24" spans="2:17" ht="48.75" customHeight="1" x14ac:dyDescent="0.2">
      <c r="B24" s="598">
        <v>10</v>
      </c>
      <c r="C24" s="599">
        <v>5</v>
      </c>
      <c r="D24" s="600" t="s">
        <v>508</v>
      </c>
      <c r="E24" s="600" t="s">
        <v>494</v>
      </c>
      <c r="F24" s="601">
        <f t="shared" si="0"/>
        <v>312.10000000000002</v>
      </c>
      <c r="G24" s="598">
        <v>203.7</v>
      </c>
      <c r="H24" s="598">
        <v>18</v>
      </c>
      <c r="I24" s="598"/>
      <c r="J24" s="598">
        <v>90.4</v>
      </c>
      <c r="K24" s="604">
        <f t="shared" si="1"/>
        <v>67.44323</v>
      </c>
      <c r="L24" s="611">
        <v>56</v>
      </c>
      <c r="M24" s="604">
        <v>4.9000000000000004</v>
      </c>
      <c r="N24" s="604"/>
      <c r="O24" s="611">
        <v>6.5432300000000003</v>
      </c>
      <c r="P24" s="611"/>
      <c r="Q24" s="860" t="s">
        <v>509</v>
      </c>
    </row>
    <row r="25" spans="2:17" ht="57" customHeight="1" x14ac:dyDescent="0.2">
      <c r="B25" s="598">
        <v>11</v>
      </c>
      <c r="C25" s="599">
        <v>5</v>
      </c>
      <c r="D25" s="600" t="s">
        <v>510</v>
      </c>
      <c r="E25" s="600" t="s">
        <v>494</v>
      </c>
      <c r="F25" s="601">
        <f t="shared" si="0"/>
        <v>1280.5</v>
      </c>
      <c r="G25" s="598">
        <v>286.89999999999998</v>
      </c>
      <c r="H25" s="598">
        <v>780</v>
      </c>
      <c r="I25" s="598"/>
      <c r="J25" s="598">
        <v>213.6</v>
      </c>
      <c r="K25" s="604">
        <f t="shared" si="1"/>
        <v>12.28</v>
      </c>
      <c r="L25" s="611"/>
      <c r="M25" s="604"/>
      <c r="N25" s="604"/>
      <c r="O25" s="611"/>
      <c r="P25" s="611">
        <v>12.28</v>
      </c>
      <c r="Q25" s="597"/>
    </row>
    <row r="26" spans="2:17" ht="68.25" customHeight="1" x14ac:dyDescent="0.2">
      <c r="B26" s="598">
        <v>12</v>
      </c>
      <c r="C26" s="599">
        <v>5</v>
      </c>
      <c r="D26" s="600" t="s">
        <v>511</v>
      </c>
      <c r="E26" s="600" t="s">
        <v>494</v>
      </c>
      <c r="F26" s="601">
        <f t="shared" si="0"/>
        <v>244.98</v>
      </c>
      <c r="G26" s="598">
        <v>208.23</v>
      </c>
      <c r="H26" s="598">
        <v>18.37</v>
      </c>
      <c r="I26" s="598"/>
      <c r="J26" s="598">
        <v>18.38</v>
      </c>
      <c r="K26" s="606">
        <f t="shared" si="1"/>
        <v>30.800840000000001</v>
      </c>
      <c r="L26" s="615">
        <v>26.18572</v>
      </c>
      <c r="M26" s="606">
        <v>2.3105099999999998</v>
      </c>
      <c r="N26" s="606"/>
      <c r="O26" s="615">
        <v>2.3046099999999998</v>
      </c>
      <c r="P26" s="611"/>
      <c r="Q26" s="612" t="s">
        <v>512</v>
      </c>
    </row>
    <row r="27" spans="2:17" ht="42.75" customHeight="1" x14ac:dyDescent="0.2">
      <c r="B27" s="598">
        <v>13</v>
      </c>
      <c r="C27" s="599">
        <v>5</v>
      </c>
      <c r="D27" s="600" t="s">
        <v>513</v>
      </c>
      <c r="E27" s="600" t="s">
        <v>494</v>
      </c>
      <c r="F27" s="601">
        <f t="shared" si="0"/>
        <v>131.1</v>
      </c>
      <c r="G27" s="618"/>
      <c r="H27" s="618">
        <v>93</v>
      </c>
      <c r="I27" s="618"/>
      <c r="J27" s="618">
        <v>38.1</v>
      </c>
      <c r="K27" s="604">
        <f t="shared" si="1"/>
        <v>35.6</v>
      </c>
      <c r="L27" s="611"/>
      <c r="M27" s="604"/>
      <c r="N27" s="604"/>
      <c r="O27" s="611">
        <v>16.100000000000001</v>
      </c>
      <c r="P27" s="611">
        <v>19.5</v>
      </c>
      <c r="Q27" s="597"/>
    </row>
    <row r="28" spans="2:17" ht="51" customHeight="1" x14ac:dyDescent="0.2">
      <c r="B28" s="598">
        <v>14</v>
      </c>
      <c r="C28" s="599">
        <v>4</v>
      </c>
      <c r="D28" s="600" t="s">
        <v>514</v>
      </c>
      <c r="E28" s="600" t="s">
        <v>494</v>
      </c>
      <c r="F28" s="601">
        <f t="shared" si="0"/>
        <v>289.2</v>
      </c>
      <c r="G28" s="598">
        <v>289.2</v>
      </c>
      <c r="H28" s="598"/>
      <c r="I28" s="598"/>
      <c r="J28" s="598"/>
      <c r="K28" s="604">
        <f t="shared" si="1"/>
        <v>96.4</v>
      </c>
      <c r="L28" s="611">
        <v>96.4</v>
      </c>
      <c r="M28" s="604"/>
      <c r="N28" s="604"/>
      <c r="O28" s="611"/>
      <c r="P28" s="611"/>
      <c r="Q28" s="597"/>
    </row>
    <row r="29" spans="2:17" ht="40.5" customHeight="1" x14ac:dyDescent="0.2">
      <c r="B29" s="598">
        <v>15</v>
      </c>
      <c r="C29" s="599">
        <v>4</v>
      </c>
      <c r="D29" s="600" t="s">
        <v>515</v>
      </c>
      <c r="E29" s="600" t="s">
        <v>494</v>
      </c>
      <c r="F29" s="601">
        <f t="shared" si="0"/>
        <v>256.11099999999999</v>
      </c>
      <c r="G29" s="619">
        <v>244.251</v>
      </c>
      <c r="H29" s="619"/>
      <c r="I29" s="619"/>
      <c r="J29" s="619">
        <v>11.86</v>
      </c>
      <c r="K29" s="604">
        <f t="shared" si="1"/>
        <v>75</v>
      </c>
      <c r="L29" s="611">
        <v>75</v>
      </c>
      <c r="M29" s="604"/>
      <c r="N29" s="604"/>
      <c r="O29" s="611"/>
      <c r="P29" s="611"/>
      <c r="Q29" s="597"/>
    </row>
    <row r="30" spans="2:17" ht="53.25" customHeight="1" x14ac:dyDescent="0.2">
      <c r="B30" s="598">
        <v>16</v>
      </c>
      <c r="C30" s="599">
        <v>6</v>
      </c>
      <c r="D30" s="600" t="s">
        <v>516</v>
      </c>
      <c r="E30" s="600" t="s">
        <v>494</v>
      </c>
      <c r="F30" s="620">
        <f t="shared" si="0"/>
        <v>256.77775000000003</v>
      </c>
      <c r="G30" s="621">
        <v>172.42527000000001</v>
      </c>
      <c r="H30" s="622">
        <v>30.427990000000001</v>
      </c>
      <c r="I30" s="622"/>
      <c r="J30" s="621">
        <v>53.924489999999999</v>
      </c>
      <c r="K30" s="606">
        <f t="shared" si="1"/>
        <v>256.77775000000003</v>
      </c>
      <c r="L30" s="615">
        <v>172.42527000000001</v>
      </c>
      <c r="M30" s="606">
        <v>30.427990000000001</v>
      </c>
      <c r="N30" s="606"/>
      <c r="O30" s="615">
        <v>53.924489999999999</v>
      </c>
      <c r="P30" s="615"/>
      <c r="Q30" s="623" t="s">
        <v>517</v>
      </c>
    </row>
    <row r="31" spans="2:17" ht="43.5" customHeight="1" x14ac:dyDescent="0.2">
      <c r="B31" s="598">
        <v>17</v>
      </c>
      <c r="C31" s="599">
        <v>6</v>
      </c>
      <c r="D31" s="600" t="s">
        <v>518</v>
      </c>
      <c r="E31" s="600" t="s">
        <v>494</v>
      </c>
      <c r="F31" s="620">
        <f t="shared" si="0"/>
        <v>282.88034999999996</v>
      </c>
      <c r="G31" s="621">
        <v>192.30914999999999</v>
      </c>
      <c r="H31" s="622">
        <v>33.940359999999998</v>
      </c>
      <c r="I31" s="622"/>
      <c r="J31" s="621">
        <v>56.630839999999999</v>
      </c>
      <c r="K31" s="606">
        <f t="shared" si="1"/>
        <v>282.88034999999996</v>
      </c>
      <c r="L31" s="615">
        <v>192.30914999999999</v>
      </c>
      <c r="M31" s="606">
        <v>33.940359999999998</v>
      </c>
      <c r="N31" s="606"/>
      <c r="O31" s="615">
        <v>56.630839999999999</v>
      </c>
      <c r="P31" s="615"/>
      <c r="Q31" s="623" t="s">
        <v>517</v>
      </c>
    </row>
    <row r="32" spans="2:17" ht="49.5" customHeight="1" x14ac:dyDescent="0.2">
      <c r="B32" s="598">
        <v>18</v>
      </c>
      <c r="C32" s="599">
        <v>6</v>
      </c>
      <c r="D32" s="600" t="s">
        <v>519</v>
      </c>
      <c r="E32" s="600" t="s">
        <v>494</v>
      </c>
      <c r="F32" s="601">
        <f t="shared" si="0"/>
        <v>374.99950000000001</v>
      </c>
      <c r="G32" s="618">
        <v>251.81200000000001</v>
      </c>
      <c r="H32" s="624">
        <v>44.4375</v>
      </c>
      <c r="I32" s="618"/>
      <c r="J32" s="625">
        <v>78.75</v>
      </c>
      <c r="K32" s="604">
        <f t="shared" si="1"/>
        <v>187.5</v>
      </c>
      <c r="L32" s="611">
        <v>125.06259</v>
      </c>
      <c r="M32" s="604">
        <v>23.06241</v>
      </c>
      <c r="N32" s="604"/>
      <c r="O32" s="611">
        <v>39.375</v>
      </c>
      <c r="P32" s="611"/>
      <c r="Q32" s="597"/>
    </row>
    <row r="33" spans="2:17" ht="52.5" customHeight="1" x14ac:dyDescent="0.2">
      <c r="B33" s="598">
        <v>19</v>
      </c>
      <c r="C33" s="599">
        <v>5</v>
      </c>
      <c r="D33" s="600" t="s">
        <v>520</v>
      </c>
      <c r="E33" s="600" t="s">
        <v>494</v>
      </c>
      <c r="F33" s="601">
        <f t="shared" si="0"/>
        <v>74.3</v>
      </c>
      <c r="G33" s="626"/>
      <c r="H33" s="626"/>
      <c r="I33" s="626">
        <v>59.4</v>
      </c>
      <c r="J33" s="626">
        <v>14.9</v>
      </c>
      <c r="K33" s="604">
        <f t="shared" si="1"/>
        <v>7.7652800000000006</v>
      </c>
      <c r="L33" s="611"/>
      <c r="M33" s="604"/>
      <c r="N33" s="604">
        <v>6.2122200000000003</v>
      </c>
      <c r="O33" s="611">
        <v>1.5530600000000001</v>
      </c>
      <c r="P33" s="611"/>
      <c r="Q33" s="597"/>
    </row>
    <row r="34" spans="2:17" ht="56.25" customHeight="1" x14ac:dyDescent="0.2">
      <c r="B34" s="598">
        <v>20</v>
      </c>
      <c r="C34" s="599">
        <v>5</v>
      </c>
      <c r="D34" s="600" t="s">
        <v>521</v>
      </c>
      <c r="E34" s="600" t="s">
        <v>494</v>
      </c>
      <c r="F34" s="601">
        <f t="shared" si="0"/>
        <v>230.83999999999997</v>
      </c>
      <c r="G34" s="624"/>
      <c r="H34" s="624">
        <v>68.8</v>
      </c>
      <c r="I34" s="624">
        <v>160.4</v>
      </c>
      <c r="J34" s="624">
        <v>1.64</v>
      </c>
      <c r="K34" s="604">
        <f t="shared" si="1"/>
        <v>187.82608000000002</v>
      </c>
      <c r="L34" s="611"/>
      <c r="M34" s="604">
        <v>55.765464000000001</v>
      </c>
      <c r="N34" s="604">
        <v>130.119416</v>
      </c>
      <c r="O34" s="611"/>
      <c r="P34" s="611">
        <v>1.9412</v>
      </c>
      <c r="Q34" s="597"/>
    </row>
    <row r="35" spans="2:17" ht="60" customHeight="1" x14ac:dyDescent="0.2">
      <c r="B35" s="598">
        <v>21</v>
      </c>
      <c r="C35" s="599">
        <v>5</v>
      </c>
      <c r="D35" s="600" t="s">
        <v>522</v>
      </c>
      <c r="E35" s="600" t="s">
        <v>494</v>
      </c>
      <c r="F35" s="620">
        <f t="shared" si="0"/>
        <v>195.82</v>
      </c>
      <c r="G35" s="627"/>
      <c r="H35" s="627">
        <v>195.82</v>
      </c>
      <c r="I35" s="627"/>
      <c r="J35" s="627"/>
      <c r="K35" s="606">
        <f t="shared" si="1"/>
        <v>135.99947</v>
      </c>
      <c r="L35" s="615"/>
      <c r="M35" s="606">
        <v>90</v>
      </c>
      <c r="N35" s="606"/>
      <c r="O35" s="615">
        <v>45.999470000000002</v>
      </c>
      <c r="P35" s="615"/>
      <c r="Q35" s="612" t="s">
        <v>523</v>
      </c>
    </row>
    <row r="36" spans="2:17" ht="81" customHeight="1" x14ac:dyDescent="0.2">
      <c r="B36" s="598">
        <v>22</v>
      </c>
      <c r="C36" s="628">
        <v>6</v>
      </c>
      <c r="D36" s="600" t="s">
        <v>524</v>
      </c>
      <c r="E36" s="600" t="s">
        <v>525</v>
      </c>
      <c r="F36" s="601">
        <f t="shared" si="0"/>
        <v>346.04</v>
      </c>
      <c r="G36" s="618">
        <v>299.99</v>
      </c>
      <c r="H36" s="618"/>
      <c r="I36" s="618">
        <v>46.05</v>
      </c>
      <c r="J36" s="618"/>
      <c r="K36" s="604">
        <f t="shared" si="1"/>
        <v>0</v>
      </c>
      <c r="L36" s="611"/>
      <c r="M36" s="604"/>
      <c r="N36" s="604"/>
      <c r="O36" s="611"/>
      <c r="P36" s="611"/>
      <c r="Q36" s="597"/>
    </row>
    <row r="37" spans="2:17" ht="49.5" customHeight="1" x14ac:dyDescent="0.2">
      <c r="B37" s="598">
        <v>23</v>
      </c>
      <c r="C37" s="599">
        <v>5</v>
      </c>
      <c r="D37" s="629" t="s">
        <v>526</v>
      </c>
      <c r="E37" s="600" t="s">
        <v>494</v>
      </c>
      <c r="F37" s="601">
        <f t="shared" si="0"/>
        <v>467.77</v>
      </c>
      <c r="G37" s="602">
        <v>397.6</v>
      </c>
      <c r="H37" s="618">
        <v>46.78</v>
      </c>
      <c r="I37" s="618"/>
      <c r="J37" s="618">
        <v>23.39</v>
      </c>
      <c r="K37" s="604">
        <f t="shared" si="1"/>
        <v>4.4000000000000004</v>
      </c>
      <c r="L37" s="611"/>
      <c r="M37" s="611"/>
      <c r="N37" s="611"/>
      <c r="O37" s="611"/>
      <c r="P37" s="611">
        <v>4.4000000000000004</v>
      </c>
      <c r="Q37" s="597"/>
    </row>
    <row r="38" spans="2:17" ht="45.75" customHeight="1" x14ac:dyDescent="0.2">
      <c r="B38" s="598">
        <v>24</v>
      </c>
      <c r="C38" s="599">
        <v>4</v>
      </c>
      <c r="D38" s="600" t="s">
        <v>527</v>
      </c>
      <c r="E38" s="600" t="s">
        <v>528</v>
      </c>
      <c r="F38" s="601">
        <f t="shared" si="0"/>
        <v>329.54992000000004</v>
      </c>
      <c r="G38" s="626">
        <v>254.61743000000001</v>
      </c>
      <c r="H38" s="626">
        <v>44.932490000000001</v>
      </c>
      <c r="I38" s="626"/>
      <c r="J38" s="626">
        <v>30</v>
      </c>
      <c r="K38" s="604">
        <f t="shared" si="1"/>
        <v>196.23561999999998</v>
      </c>
      <c r="L38" s="611">
        <v>154.05027999999999</v>
      </c>
      <c r="M38" s="604">
        <v>27.18534</v>
      </c>
      <c r="N38" s="604"/>
      <c r="O38" s="611">
        <v>15</v>
      </c>
      <c r="P38" s="611"/>
      <c r="Q38" s="597"/>
    </row>
    <row r="39" spans="2:17" ht="39" customHeight="1" x14ac:dyDescent="0.2">
      <c r="B39" s="598">
        <v>25</v>
      </c>
      <c r="C39" s="599">
        <v>5</v>
      </c>
      <c r="D39" s="600" t="s">
        <v>529</v>
      </c>
      <c r="E39" s="600" t="s">
        <v>528</v>
      </c>
      <c r="F39" s="601">
        <f t="shared" si="0"/>
        <v>306.48</v>
      </c>
      <c r="G39" s="624">
        <v>245.184</v>
      </c>
      <c r="H39" s="624"/>
      <c r="I39" s="624"/>
      <c r="J39" s="624">
        <v>61.295999999999999</v>
      </c>
      <c r="K39" s="604">
        <f t="shared" si="1"/>
        <v>0</v>
      </c>
      <c r="L39" s="611"/>
      <c r="M39" s="604"/>
      <c r="N39" s="604"/>
      <c r="O39" s="611"/>
      <c r="P39" s="611"/>
      <c r="Q39" s="597"/>
    </row>
    <row r="40" spans="2:17" ht="45" customHeight="1" x14ac:dyDescent="0.2">
      <c r="B40" s="598">
        <v>26</v>
      </c>
      <c r="C40" s="599">
        <v>5</v>
      </c>
      <c r="D40" s="600" t="s">
        <v>530</v>
      </c>
      <c r="E40" s="600" t="s">
        <v>531</v>
      </c>
      <c r="F40" s="601">
        <f t="shared" si="0"/>
        <v>42.461330000000004</v>
      </c>
      <c r="G40" s="618">
        <v>33.969070000000002</v>
      </c>
      <c r="H40" s="618"/>
      <c r="I40" s="618"/>
      <c r="J40" s="618">
        <v>8.4922599999999999</v>
      </c>
      <c r="K40" s="604">
        <f t="shared" si="1"/>
        <v>41.46913</v>
      </c>
      <c r="L40" s="604">
        <v>33.1753</v>
      </c>
      <c r="M40" s="604"/>
      <c r="N40" s="604"/>
      <c r="O40" s="611">
        <v>8.2938299999999998</v>
      </c>
      <c r="P40" s="616"/>
      <c r="Q40" s="597"/>
    </row>
    <row r="41" spans="2:17" ht="51" x14ac:dyDescent="0.2">
      <c r="B41" s="598">
        <v>27</v>
      </c>
      <c r="C41" s="599">
        <v>4</v>
      </c>
      <c r="D41" s="600" t="s">
        <v>532</v>
      </c>
      <c r="E41" s="600" t="s">
        <v>533</v>
      </c>
      <c r="F41" s="601">
        <f t="shared" si="0"/>
        <v>396.47500000000002</v>
      </c>
      <c r="G41" s="618">
        <v>381.06</v>
      </c>
      <c r="H41" s="618"/>
      <c r="I41" s="618"/>
      <c r="J41" s="618">
        <v>15.414999999999999</v>
      </c>
      <c r="K41" s="604">
        <f t="shared" si="1"/>
        <v>72.915000000000006</v>
      </c>
      <c r="L41" s="611">
        <v>65</v>
      </c>
      <c r="M41" s="604"/>
      <c r="N41" s="604"/>
      <c r="O41" s="611">
        <v>7.915</v>
      </c>
      <c r="P41" s="611"/>
      <c r="Q41" s="597"/>
    </row>
    <row r="42" spans="2:17" ht="78" customHeight="1" x14ac:dyDescent="0.2">
      <c r="B42" s="598">
        <v>28</v>
      </c>
      <c r="C42" s="599">
        <v>3</v>
      </c>
      <c r="D42" s="600" t="s">
        <v>534</v>
      </c>
      <c r="E42" s="600" t="s">
        <v>315</v>
      </c>
      <c r="F42" s="601">
        <f t="shared" si="0"/>
        <v>136.07</v>
      </c>
      <c r="G42" s="618">
        <v>122.46</v>
      </c>
      <c r="H42" s="618"/>
      <c r="I42" s="618"/>
      <c r="J42" s="618">
        <v>13.61</v>
      </c>
      <c r="K42" s="606">
        <f t="shared" si="1"/>
        <v>32.31</v>
      </c>
      <c r="L42" s="615">
        <v>32.31</v>
      </c>
      <c r="M42" s="606"/>
      <c r="N42" s="606"/>
      <c r="O42" s="615">
        <v>0</v>
      </c>
      <c r="P42" s="611"/>
      <c r="Q42" s="597"/>
    </row>
    <row r="43" spans="2:17" ht="34.5" customHeight="1" x14ac:dyDescent="0.2">
      <c r="B43" s="598">
        <v>29</v>
      </c>
      <c r="C43" s="599">
        <v>3</v>
      </c>
      <c r="D43" s="600" t="s">
        <v>535</v>
      </c>
      <c r="E43" s="600" t="s">
        <v>315</v>
      </c>
      <c r="F43" s="601">
        <f t="shared" si="0"/>
        <v>147.14000000000001</v>
      </c>
      <c r="G43" s="630">
        <v>116.37</v>
      </c>
      <c r="H43" s="630"/>
      <c r="I43" s="630"/>
      <c r="J43" s="630">
        <v>30.77</v>
      </c>
      <c r="K43" s="604">
        <f t="shared" si="1"/>
        <v>0</v>
      </c>
      <c r="L43" s="611">
        <v>0</v>
      </c>
      <c r="M43" s="604"/>
      <c r="N43" s="604"/>
      <c r="O43" s="611">
        <v>0</v>
      </c>
      <c r="P43" s="611"/>
      <c r="Q43" s="597"/>
    </row>
    <row r="44" spans="2:17" ht="63.75" customHeight="1" x14ac:dyDescent="0.2">
      <c r="B44" s="598">
        <v>30</v>
      </c>
      <c r="C44" s="599">
        <v>3</v>
      </c>
      <c r="D44" s="600" t="s">
        <v>536</v>
      </c>
      <c r="E44" s="600" t="s">
        <v>537</v>
      </c>
      <c r="F44" s="601">
        <f t="shared" si="0"/>
        <v>152.69999999999999</v>
      </c>
      <c r="G44" s="630">
        <v>117.1</v>
      </c>
      <c r="H44" s="630"/>
      <c r="I44" s="630"/>
      <c r="J44" s="630">
        <v>35.6</v>
      </c>
      <c r="K44" s="604">
        <f t="shared" si="1"/>
        <v>152.69999999999999</v>
      </c>
      <c r="L44" s="611">
        <v>117.1</v>
      </c>
      <c r="M44" s="604"/>
      <c r="N44" s="604"/>
      <c r="O44" s="611">
        <v>35.6</v>
      </c>
      <c r="P44" s="611"/>
      <c r="Q44" s="612" t="s">
        <v>538</v>
      </c>
    </row>
    <row r="45" spans="2:17" ht="87" customHeight="1" x14ac:dyDescent="0.2">
      <c r="B45" s="598">
        <v>31</v>
      </c>
      <c r="C45" s="599">
        <v>3</v>
      </c>
      <c r="D45" s="600" t="s">
        <v>539</v>
      </c>
      <c r="E45" s="600" t="s">
        <v>540</v>
      </c>
      <c r="F45" s="601">
        <f t="shared" si="0"/>
        <v>84.388999999999982</v>
      </c>
      <c r="G45" s="625">
        <v>71.730999999999995</v>
      </c>
      <c r="H45" s="625">
        <v>6.3289999999999997</v>
      </c>
      <c r="I45" s="625"/>
      <c r="J45" s="625">
        <v>6.3289999999999997</v>
      </c>
      <c r="K45" s="604">
        <f t="shared" si="1"/>
        <v>36.28</v>
      </c>
      <c r="L45" s="611">
        <v>36.28</v>
      </c>
      <c r="M45" s="604"/>
      <c r="N45" s="604"/>
      <c r="O45" s="611"/>
      <c r="P45" s="611"/>
      <c r="Q45" s="597"/>
    </row>
    <row r="46" spans="2:17" ht="55.5" customHeight="1" x14ac:dyDescent="0.2">
      <c r="B46" s="598">
        <v>32</v>
      </c>
      <c r="C46" s="599">
        <v>2</v>
      </c>
      <c r="D46" s="600" t="s">
        <v>541</v>
      </c>
      <c r="E46" s="600" t="s">
        <v>542</v>
      </c>
      <c r="F46" s="601">
        <f t="shared" si="0"/>
        <v>98.096000000000004</v>
      </c>
      <c r="G46" s="618">
        <v>83.382000000000005</v>
      </c>
      <c r="H46" s="618"/>
      <c r="I46" s="618"/>
      <c r="J46" s="618">
        <v>14.714</v>
      </c>
      <c r="K46" s="604">
        <f t="shared" si="1"/>
        <v>72.099999999999994</v>
      </c>
      <c r="L46" s="611"/>
      <c r="M46" s="604"/>
      <c r="N46" s="604"/>
      <c r="O46" s="611">
        <v>72.099999999999994</v>
      </c>
      <c r="P46" s="611"/>
      <c r="Q46" s="631" t="s">
        <v>543</v>
      </c>
    </row>
    <row r="47" spans="2:17" ht="43.5" customHeight="1" x14ac:dyDescent="0.2">
      <c r="B47" s="598">
        <v>33</v>
      </c>
      <c r="C47" s="599">
        <v>4</v>
      </c>
      <c r="D47" s="600" t="s">
        <v>544</v>
      </c>
      <c r="E47" s="600" t="s">
        <v>542</v>
      </c>
      <c r="F47" s="601">
        <f t="shared" si="0"/>
        <v>18.116</v>
      </c>
      <c r="G47" s="618"/>
      <c r="H47" s="618">
        <v>16.303999999999998</v>
      </c>
      <c r="I47" s="618"/>
      <c r="J47" s="618">
        <v>1.8120000000000001</v>
      </c>
      <c r="K47" s="604">
        <f t="shared" si="1"/>
        <v>16.46828</v>
      </c>
      <c r="L47" s="611"/>
      <c r="M47" s="604">
        <v>15.965</v>
      </c>
      <c r="N47" s="604"/>
      <c r="O47" s="611">
        <v>0.50327999999999995</v>
      </c>
      <c r="P47" s="611"/>
      <c r="Q47" s="597"/>
    </row>
    <row r="48" spans="2:17" ht="53.25" customHeight="1" x14ac:dyDescent="0.2">
      <c r="B48" s="598">
        <v>34</v>
      </c>
      <c r="C48" s="599">
        <v>2</v>
      </c>
      <c r="D48" s="600" t="s">
        <v>545</v>
      </c>
      <c r="E48" s="600" t="s">
        <v>542</v>
      </c>
      <c r="F48" s="601">
        <f t="shared" si="0"/>
        <v>22.7</v>
      </c>
      <c r="G48" s="630">
        <v>22.7</v>
      </c>
      <c r="H48" s="630"/>
      <c r="I48" s="630"/>
      <c r="J48" s="630"/>
      <c r="K48" s="604">
        <f t="shared" si="1"/>
        <v>21.34</v>
      </c>
      <c r="L48" s="611">
        <v>18.84</v>
      </c>
      <c r="M48" s="604"/>
      <c r="N48" s="604"/>
      <c r="O48" s="611">
        <v>2.5</v>
      </c>
      <c r="P48" s="611"/>
      <c r="Q48" s="597"/>
    </row>
    <row r="49" spans="2:17" ht="186.75" customHeight="1" x14ac:dyDescent="0.2">
      <c r="B49" s="598">
        <v>35</v>
      </c>
      <c r="C49" s="599">
        <v>2</v>
      </c>
      <c r="D49" s="600" t="s">
        <v>546</v>
      </c>
      <c r="E49" s="600" t="s">
        <v>547</v>
      </c>
      <c r="F49" s="626">
        <v>91.411779999999993</v>
      </c>
      <c r="G49" s="624">
        <v>89.580179999999999</v>
      </c>
      <c r="H49" s="630"/>
      <c r="I49" s="630"/>
      <c r="J49" s="624">
        <v>1.8315999999999999</v>
      </c>
      <c r="K49" s="604">
        <f t="shared" si="1"/>
        <v>39.646909999999998</v>
      </c>
      <c r="L49" s="611">
        <v>38.389220000000002</v>
      </c>
      <c r="M49" s="604"/>
      <c r="N49" s="604"/>
      <c r="O49" s="611">
        <v>1.25769</v>
      </c>
      <c r="P49" s="611"/>
      <c r="Q49" s="597"/>
    </row>
    <row r="50" spans="2:17" ht="45.75" customHeight="1" x14ac:dyDescent="0.2">
      <c r="B50" s="598">
        <v>36</v>
      </c>
      <c r="C50" s="599">
        <v>2</v>
      </c>
      <c r="D50" s="600" t="s">
        <v>548</v>
      </c>
      <c r="E50" s="600" t="s">
        <v>549</v>
      </c>
      <c r="F50" s="601">
        <f t="shared" ref="F50:F81" si="2">SUM(G50:J50)</f>
        <v>273.28800000000001</v>
      </c>
      <c r="G50" s="630">
        <v>232.29499999999999</v>
      </c>
      <c r="H50" s="630"/>
      <c r="I50" s="630"/>
      <c r="J50" s="630">
        <v>40.993000000000002</v>
      </c>
      <c r="K50" s="604">
        <f t="shared" si="1"/>
        <v>136.5966</v>
      </c>
      <c r="L50" s="611">
        <v>116.1</v>
      </c>
      <c r="M50" s="604"/>
      <c r="N50" s="604"/>
      <c r="O50" s="611">
        <v>20.496600000000001</v>
      </c>
      <c r="P50" s="611"/>
      <c r="Q50" s="597"/>
    </row>
    <row r="51" spans="2:17" ht="43.5" customHeight="1" x14ac:dyDescent="0.2">
      <c r="B51" s="598">
        <v>37</v>
      </c>
      <c r="C51" s="599">
        <v>2</v>
      </c>
      <c r="D51" s="600" t="s">
        <v>550</v>
      </c>
      <c r="E51" s="600" t="s">
        <v>551</v>
      </c>
      <c r="F51" s="601">
        <f t="shared" si="2"/>
        <v>24.684999999999999</v>
      </c>
      <c r="G51" s="632">
        <v>24.684999999999999</v>
      </c>
      <c r="H51" s="632"/>
      <c r="I51" s="632"/>
      <c r="J51" s="632"/>
      <c r="K51" s="604">
        <f t="shared" si="1"/>
        <v>0</v>
      </c>
      <c r="L51" s="611"/>
      <c r="M51" s="604"/>
      <c r="N51" s="604"/>
      <c r="O51" s="611">
        <v>0</v>
      </c>
      <c r="P51" s="611"/>
      <c r="Q51" s="597"/>
    </row>
    <row r="52" spans="2:17" ht="62.25" customHeight="1" x14ac:dyDescent="0.2">
      <c r="B52" s="598">
        <v>38</v>
      </c>
      <c r="C52" s="599">
        <v>2</v>
      </c>
      <c r="D52" s="600" t="s">
        <v>610</v>
      </c>
      <c r="E52" s="600" t="s">
        <v>552</v>
      </c>
      <c r="F52" s="601">
        <f t="shared" si="2"/>
        <v>36.450000000000003</v>
      </c>
      <c r="G52" s="630">
        <v>36.450000000000003</v>
      </c>
      <c r="H52" s="630"/>
      <c r="I52" s="632"/>
      <c r="J52" s="632"/>
      <c r="K52" s="604">
        <f t="shared" si="1"/>
        <v>7</v>
      </c>
      <c r="L52" s="611"/>
      <c r="M52" s="604"/>
      <c r="N52" s="604"/>
      <c r="O52" s="611">
        <v>7</v>
      </c>
      <c r="P52" s="611"/>
      <c r="Q52" s="597"/>
    </row>
    <row r="53" spans="2:17" ht="96" customHeight="1" x14ac:dyDescent="0.2">
      <c r="B53" s="598">
        <v>39</v>
      </c>
      <c r="C53" s="599">
        <v>2</v>
      </c>
      <c r="D53" s="600" t="s">
        <v>553</v>
      </c>
      <c r="E53" s="600" t="s">
        <v>554</v>
      </c>
      <c r="F53" s="601">
        <f t="shared" si="2"/>
        <v>10.268000000000001</v>
      </c>
      <c r="G53" s="630">
        <v>10.268000000000001</v>
      </c>
      <c r="H53" s="630"/>
      <c r="I53" s="630"/>
      <c r="J53" s="630">
        <v>0</v>
      </c>
      <c r="K53" s="604">
        <f t="shared" si="1"/>
        <v>7.4936000000000007</v>
      </c>
      <c r="L53" s="611">
        <v>5.44</v>
      </c>
      <c r="M53" s="604"/>
      <c r="N53" s="604"/>
      <c r="O53" s="633">
        <v>2.0535999999999999</v>
      </c>
      <c r="P53" s="611"/>
      <c r="Q53" s="596" t="s">
        <v>555</v>
      </c>
    </row>
    <row r="54" spans="2:17" ht="36" customHeight="1" x14ac:dyDescent="0.2">
      <c r="B54" s="598">
        <v>40</v>
      </c>
      <c r="C54" s="599">
        <v>2</v>
      </c>
      <c r="D54" s="629" t="s">
        <v>556</v>
      </c>
      <c r="E54" s="629" t="s">
        <v>549</v>
      </c>
      <c r="F54" s="601">
        <f t="shared" si="2"/>
        <v>15.541</v>
      </c>
      <c r="G54" s="603">
        <v>15.541</v>
      </c>
      <c r="H54" s="603"/>
      <c r="I54" s="603"/>
      <c r="J54" s="603"/>
      <c r="K54" s="604">
        <f t="shared" si="1"/>
        <v>0</v>
      </c>
      <c r="L54" s="604"/>
      <c r="M54" s="604"/>
      <c r="N54" s="604"/>
      <c r="O54" s="604">
        <v>0</v>
      </c>
      <c r="P54" s="604"/>
      <c r="Q54" s="595"/>
    </row>
    <row r="55" spans="2:17" ht="39" customHeight="1" x14ac:dyDescent="0.2">
      <c r="B55" s="598">
        <v>41</v>
      </c>
      <c r="C55" s="599">
        <v>2</v>
      </c>
      <c r="D55" s="629" t="s">
        <v>557</v>
      </c>
      <c r="E55" s="629" t="s">
        <v>549</v>
      </c>
      <c r="F55" s="601">
        <f t="shared" si="2"/>
        <v>21.736999999999998</v>
      </c>
      <c r="G55" s="603">
        <v>21.736999999999998</v>
      </c>
      <c r="H55" s="603"/>
      <c r="I55" s="603"/>
      <c r="J55" s="603"/>
      <c r="K55" s="604">
        <f t="shared" si="1"/>
        <v>0</v>
      </c>
      <c r="L55" s="604"/>
      <c r="M55" s="604"/>
      <c r="N55" s="604"/>
      <c r="O55" s="604">
        <v>0</v>
      </c>
      <c r="P55" s="604"/>
      <c r="Q55" s="596" t="s">
        <v>558</v>
      </c>
    </row>
    <row r="56" spans="2:17" ht="50.25" customHeight="1" x14ac:dyDescent="0.2">
      <c r="B56" s="598">
        <v>42</v>
      </c>
      <c r="C56" s="599">
        <v>3</v>
      </c>
      <c r="D56" s="629" t="s">
        <v>559</v>
      </c>
      <c r="E56" s="634" t="s">
        <v>560</v>
      </c>
      <c r="F56" s="601">
        <f t="shared" si="2"/>
        <v>97.302800000000005</v>
      </c>
      <c r="G56" s="635">
        <v>82.702699999999993</v>
      </c>
      <c r="H56" s="635">
        <v>7.2972999999999999</v>
      </c>
      <c r="I56" s="635"/>
      <c r="J56" s="635">
        <v>7.3028000000000004</v>
      </c>
      <c r="K56" s="604">
        <f t="shared" si="1"/>
        <v>48.654800000000002</v>
      </c>
      <c r="L56" s="636">
        <v>37.7027</v>
      </c>
      <c r="M56" s="636">
        <v>3.6493000000000002</v>
      </c>
      <c r="N56" s="636"/>
      <c r="O56" s="637">
        <v>7.3028000000000004</v>
      </c>
      <c r="P56" s="637"/>
      <c r="Q56" s="638"/>
    </row>
    <row r="57" spans="2:17" ht="59.25" customHeight="1" x14ac:dyDescent="0.2">
      <c r="B57" s="598">
        <v>43</v>
      </c>
      <c r="C57" s="599">
        <v>2</v>
      </c>
      <c r="D57" s="600" t="s">
        <v>561</v>
      </c>
      <c r="E57" s="600" t="s">
        <v>562</v>
      </c>
      <c r="F57" s="601">
        <f t="shared" si="2"/>
        <v>43.002600000000001</v>
      </c>
      <c r="G57" s="624">
        <v>36.5</v>
      </c>
      <c r="H57" s="618"/>
      <c r="I57" s="619">
        <v>4.0026000000000002</v>
      </c>
      <c r="J57" s="624">
        <v>2.5</v>
      </c>
      <c r="K57" s="604">
        <f t="shared" si="1"/>
        <v>43.002600000000001</v>
      </c>
      <c r="L57" s="611">
        <v>36.5</v>
      </c>
      <c r="M57" s="604"/>
      <c r="N57" s="604">
        <v>4.0026000000000002</v>
      </c>
      <c r="O57" s="611">
        <v>2.5</v>
      </c>
      <c r="P57" s="611"/>
      <c r="Q57" s="597"/>
    </row>
    <row r="58" spans="2:17" ht="48" customHeight="1" x14ac:dyDescent="0.2">
      <c r="B58" s="598">
        <v>44</v>
      </c>
      <c r="C58" s="599">
        <v>3</v>
      </c>
      <c r="D58" s="639" t="s">
        <v>611</v>
      </c>
      <c r="E58" s="639" t="s">
        <v>612</v>
      </c>
      <c r="F58" s="601">
        <f t="shared" si="2"/>
        <v>24.080210000000005</v>
      </c>
      <c r="G58" s="640">
        <v>20.459320000000002</v>
      </c>
      <c r="H58" s="640">
        <v>1.80524</v>
      </c>
      <c r="I58" s="640">
        <v>0.95116000000000001</v>
      </c>
      <c r="J58" s="640">
        <v>0.86448999999999998</v>
      </c>
      <c r="K58" s="604">
        <f t="shared" si="1"/>
        <v>14.40441</v>
      </c>
      <c r="L58" s="641">
        <v>12.159319999999999</v>
      </c>
      <c r="M58" s="641">
        <v>0.90524000000000004</v>
      </c>
      <c r="N58" s="641">
        <v>0.47536</v>
      </c>
      <c r="O58" s="604">
        <v>0.86448999999999998</v>
      </c>
      <c r="P58" s="604"/>
      <c r="Q58" s="597"/>
    </row>
    <row r="59" spans="2:17" ht="44.25" customHeight="1" x14ac:dyDescent="0.2">
      <c r="B59" s="598">
        <v>45</v>
      </c>
      <c r="C59" s="599">
        <v>4</v>
      </c>
      <c r="D59" s="600" t="s">
        <v>563</v>
      </c>
      <c r="E59" s="600" t="s">
        <v>564</v>
      </c>
      <c r="F59" s="601">
        <f t="shared" si="2"/>
        <v>80.962159999999997</v>
      </c>
      <c r="G59" s="640">
        <v>53.126179999999998</v>
      </c>
      <c r="H59" s="640">
        <v>4.6876100000000003</v>
      </c>
      <c r="I59" s="640">
        <v>18.426960000000001</v>
      </c>
      <c r="J59" s="640">
        <v>4.7214099999999997</v>
      </c>
      <c r="K59" s="604">
        <f t="shared" si="1"/>
        <v>43.35792</v>
      </c>
      <c r="L59" s="641">
        <v>26.864229999999999</v>
      </c>
      <c r="M59" s="641">
        <v>2.3703699999999999</v>
      </c>
      <c r="N59" s="641">
        <v>14.12332</v>
      </c>
      <c r="O59" s="641">
        <v>0</v>
      </c>
      <c r="P59" s="604"/>
      <c r="Q59" s="597"/>
    </row>
    <row r="60" spans="2:17" ht="97.5" customHeight="1" x14ac:dyDescent="0.2">
      <c r="B60" s="598">
        <v>46</v>
      </c>
      <c r="C60" s="599">
        <v>3</v>
      </c>
      <c r="D60" s="629" t="s">
        <v>565</v>
      </c>
      <c r="E60" s="629" t="s">
        <v>566</v>
      </c>
      <c r="F60" s="601">
        <f t="shared" si="2"/>
        <v>30.786459999999998</v>
      </c>
      <c r="G60" s="640">
        <v>22.922429999999999</v>
      </c>
      <c r="H60" s="640">
        <v>2.02257</v>
      </c>
      <c r="I60" s="640">
        <v>4.8214399999999999</v>
      </c>
      <c r="J60" s="640">
        <v>1.0200199999999999</v>
      </c>
      <c r="K60" s="604">
        <f t="shared" si="1"/>
        <v>25.266439999999999</v>
      </c>
      <c r="L60" s="641">
        <v>18.922429999999999</v>
      </c>
      <c r="M60" s="641">
        <v>1.52257</v>
      </c>
      <c r="N60" s="641">
        <v>4.8214399999999999</v>
      </c>
      <c r="O60" s="641"/>
      <c r="P60" s="604"/>
      <c r="Q60" s="597"/>
    </row>
    <row r="61" spans="2:17" ht="44.25" customHeight="1" x14ac:dyDescent="0.2">
      <c r="B61" s="598">
        <v>47</v>
      </c>
      <c r="C61" s="599">
        <v>3</v>
      </c>
      <c r="D61" s="629" t="s">
        <v>567</v>
      </c>
      <c r="E61" s="629" t="s">
        <v>568</v>
      </c>
      <c r="F61" s="601">
        <f t="shared" si="2"/>
        <v>57.729900000000001</v>
      </c>
      <c r="G61" s="640">
        <v>42.220599999999997</v>
      </c>
      <c r="H61" s="640">
        <v>3.7253500000000002</v>
      </c>
      <c r="I61" s="640">
        <v>9.7538999999999998</v>
      </c>
      <c r="J61" s="640">
        <v>2.0300500000000001</v>
      </c>
      <c r="K61" s="604">
        <f t="shared" si="1"/>
        <v>47.975999999999999</v>
      </c>
      <c r="L61" s="641">
        <v>42.220599999999997</v>
      </c>
      <c r="M61" s="641">
        <v>3.7253500000000002</v>
      </c>
      <c r="N61" s="641"/>
      <c r="O61" s="604">
        <v>2.0300500000000001</v>
      </c>
      <c r="P61" s="604"/>
      <c r="Q61" s="597"/>
    </row>
    <row r="62" spans="2:17" ht="45" customHeight="1" x14ac:dyDescent="0.2">
      <c r="B62" s="598">
        <v>48</v>
      </c>
      <c r="C62" s="599">
        <v>4</v>
      </c>
      <c r="D62" s="629" t="s">
        <v>569</v>
      </c>
      <c r="E62" s="629" t="s">
        <v>570</v>
      </c>
      <c r="F62" s="601">
        <f t="shared" si="2"/>
        <v>28.97625</v>
      </c>
      <c r="G62" s="640">
        <v>19.47739</v>
      </c>
      <c r="H62" s="640">
        <v>1.7185900000000001</v>
      </c>
      <c r="I62" s="640">
        <v>5.4875600000000002</v>
      </c>
      <c r="J62" s="640">
        <v>2.29271</v>
      </c>
      <c r="K62" s="604">
        <f t="shared" si="1"/>
        <v>28.97625</v>
      </c>
      <c r="L62" s="641">
        <v>19.47739</v>
      </c>
      <c r="M62" s="641">
        <v>1.7185900000000001</v>
      </c>
      <c r="N62" s="641">
        <v>5.4875600000000002</v>
      </c>
      <c r="O62" s="641">
        <v>2.29271</v>
      </c>
      <c r="P62" s="604"/>
      <c r="Q62" s="597"/>
    </row>
    <row r="63" spans="2:17" ht="41.25" customHeight="1" x14ac:dyDescent="0.2">
      <c r="B63" s="598">
        <v>49</v>
      </c>
      <c r="C63" s="599">
        <v>4</v>
      </c>
      <c r="D63" s="629" t="s">
        <v>571</v>
      </c>
      <c r="E63" s="629" t="s">
        <v>572</v>
      </c>
      <c r="F63" s="601">
        <f t="shared" si="2"/>
        <v>17.710380000000001</v>
      </c>
      <c r="G63" s="640">
        <v>15.97673</v>
      </c>
      <c r="H63" s="640"/>
      <c r="I63" s="642">
        <v>0.39650000000000002</v>
      </c>
      <c r="J63" s="640">
        <v>1.3371500000000001</v>
      </c>
      <c r="K63" s="604">
        <f t="shared" si="1"/>
        <v>17.710380000000001</v>
      </c>
      <c r="L63" s="641">
        <v>15.97673</v>
      </c>
      <c r="M63" s="641"/>
      <c r="N63" s="641">
        <v>0.39650000000000002</v>
      </c>
      <c r="O63" s="641">
        <v>1.3371500000000001</v>
      </c>
      <c r="P63" s="604"/>
      <c r="Q63" s="597"/>
    </row>
    <row r="64" spans="2:17" ht="47.25" customHeight="1" x14ac:dyDescent="0.2">
      <c r="B64" s="598">
        <v>50</v>
      </c>
      <c r="C64" s="599">
        <v>4</v>
      </c>
      <c r="D64" s="629" t="s">
        <v>573</v>
      </c>
      <c r="E64" s="629" t="s">
        <v>574</v>
      </c>
      <c r="F64" s="601">
        <f t="shared" si="2"/>
        <v>60.443719999999999</v>
      </c>
      <c r="G64" s="642">
        <v>55</v>
      </c>
      <c r="H64" s="642"/>
      <c r="I64" s="642">
        <v>3.2037200000000001</v>
      </c>
      <c r="J64" s="642">
        <v>2.2400000000000002</v>
      </c>
      <c r="K64" s="604">
        <f t="shared" si="1"/>
        <v>60.443719999999999</v>
      </c>
      <c r="L64" s="641">
        <v>55</v>
      </c>
      <c r="M64" s="641"/>
      <c r="N64" s="641">
        <v>3.2037200000000001</v>
      </c>
      <c r="O64" s="641">
        <v>2.2400000000000002</v>
      </c>
      <c r="P64" s="604"/>
      <c r="Q64" s="597"/>
    </row>
    <row r="65" spans="2:17" ht="63" customHeight="1" x14ac:dyDescent="0.2">
      <c r="B65" s="598">
        <v>51</v>
      </c>
      <c r="C65" s="599">
        <v>4</v>
      </c>
      <c r="D65" s="629" t="s">
        <v>575</v>
      </c>
      <c r="E65" s="629" t="s">
        <v>576</v>
      </c>
      <c r="F65" s="601">
        <f t="shared" si="2"/>
        <v>64.590260000000001</v>
      </c>
      <c r="G65" s="640">
        <v>55.148009999999999</v>
      </c>
      <c r="H65" s="640"/>
      <c r="I65" s="640">
        <v>4.9483199999999998</v>
      </c>
      <c r="J65" s="640">
        <v>4.4939299999999998</v>
      </c>
      <c r="K65" s="604">
        <f t="shared" si="1"/>
        <v>64.590260000000001</v>
      </c>
      <c r="L65" s="641">
        <v>55.148009999999999</v>
      </c>
      <c r="M65" s="641"/>
      <c r="N65" s="641">
        <v>4.9483199999999998</v>
      </c>
      <c r="O65" s="641">
        <v>4.4939299999999998</v>
      </c>
      <c r="P65" s="604"/>
      <c r="Q65" s="597"/>
    </row>
    <row r="66" spans="2:17" ht="54.75" customHeight="1" x14ac:dyDescent="0.2">
      <c r="B66" s="598">
        <v>52</v>
      </c>
      <c r="C66" s="599">
        <v>2</v>
      </c>
      <c r="D66" s="629" t="s">
        <v>577</v>
      </c>
      <c r="E66" s="629" t="s">
        <v>578</v>
      </c>
      <c r="F66" s="601">
        <f t="shared" si="2"/>
        <v>20.8142</v>
      </c>
      <c r="G66" s="640">
        <v>17.264620000000001</v>
      </c>
      <c r="H66" s="640"/>
      <c r="I66" s="640">
        <v>2.84687</v>
      </c>
      <c r="J66" s="640">
        <v>0.70270999999999995</v>
      </c>
      <c r="K66" s="604">
        <f t="shared" si="1"/>
        <v>20.8142</v>
      </c>
      <c r="L66" s="641">
        <v>17.264620000000001</v>
      </c>
      <c r="M66" s="641"/>
      <c r="N66" s="641">
        <v>2.84687</v>
      </c>
      <c r="O66" s="641">
        <v>0.70270999999999995</v>
      </c>
      <c r="P66" s="604"/>
      <c r="Q66" s="597"/>
    </row>
    <row r="67" spans="2:17" ht="66.75" customHeight="1" x14ac:dyDescent="0.2">
      <c r="B67" s="598">
        <v>53</v>
      </c>
      <c r="C67" s="599">
        <v>4</v>
      </c>
      <c r="D67" s="629" t="s">
        <v>579</v>
      </c>
      <c r="E67" s="629" t="s">
        <v>580</v>
      </c>
      <c r="F67" s="601">
        <f t="shared" si="2"/>
        <v>66.960999999999999</v>
      </c>
      <c r="G67" s="643">
        <v>59.999200000000002</v>
      </c>
      <c r="H67" s="640"/>
      <c r="I67" s="643">
        <v>2.0617999999999999</v>
      </c>
      <c r="J67" s="643">
        <v>4.9000000000000004</v>
      </c>
      <c r="K67" s="604">
        <f t="shared" si="1"/>
        <v>66.960999999999999</v>
      </c>
      <c r="L67" s="641">
        <v>59.999200000000002</v>
      </c>
      <c r="M67" s="641"/>
      <c r="N67" s="641">
        <v>2.0617999999999999</v>
      </c>
      <c r="O67" s="641">
        <v>4.9000000000000004</v>
      </c>
      <c r="P67" s="604"/>
      <c r="Q67" s="597"/>
    </row>
    <row r="68" spans="2:17" ht="36" customHeight="1" x14ac:dyDescent="0.2">
      <c r="B68" s="598">
        <v>54</v>
      </c>
      <c r="C68" s="599">
        <v>3</v>
      </c>
      <c r="D68" s="629" t="s">
        <v>581</v>
      </c>
      <c r="E68" s="629" t="s">
        <v>582</v>
      </c>
      <c r="F68" s="601">
        <f t="shared" si="2"/>
        <v>58.443949999999994</v>
      </c>
      <c r="G68" s="640">
        <v>54.054049999999997</v>
      </c>
      <c r="H68" s="640"/>
      <c r="I68" s="640">
        <v>2.19495</v>
      </c>
      <c r="J68" s="640">
        <v>2.19495</v>
      </c>
      <c r="K68" s="604">
        <f t="shared" si="1"/>
        <v>58.443949999999994</v>
      </c>
      <c r="L68" s="641">
        <v>54.054049999999997</v>
      </c>
      <c r="M68" s="641"/>
      <c r="N68" s="641">
        <v>2.19495</v>
      </c>
      <c r="O68" s="641">
        <v>2.19495</v>
      </c>
      <c r="P68" s="604"/>
      <c r="Q68" s="597"/>
    </row>
    <row r="69" spans="2:17" ht="43.5" customHeight="1" x14ac:dyDescent="0.2">
      <c r="B69" s="598">
        <v>55</v>
      </c>
      <c r="C69" s="599">
        <v>3</v>
      </c>
      <c r="D69" s="629" t="s">
        <v>583</v>
      </c>
      <c r="E69" s="629" t="s">
        <v>584</v>
      </c>
      <c r="F69" s="620">
        <f t="shared" si="2"/>
        <v>98.9833</v>
      </c>
      <c r="G69" s="644">
        <v>63.16095</v>
      </c>
      <c r="H69" s="644">
        <v>11.146229999999999</v>
      </c>
      <c r="I69" s="644"/>
      <c r="J69" s="644">
        <v>24.676120000000001</v>
      </c>
      <c r="K69" s="606">
        <f t="shared" si="1"/>
        <v>92.873699999999999</v>
      </c>
      <c r="L69" s="645">
        <v>59.006419999999999</v>
      </c>
      <c r="M69" s="645">
        <v>10.413080000000001</v>
      </c>
      <c r="N69" s="645"/>
      <c r="O69" s="645">
        <v>23.4542</v>
      </c>
      <c r="P69" s="606"/>
      <c r="Q69" s="612" t="s">
        <v>585</v>
      </c>
    </row>
    <row r="70" spans="2:17" ht="40.5" customHeight="1" x14ac:dyDescent="0.2">
      <c r="B70" s="598">
        <v>56</v>
      </c>
      <c r="C70" s="599">
        <v>6</v>
      </c>
      <c r="D70" s="629" t="s">
        <v>586</v>
      </c>
      <c r="E70" s="629" t="s">
        <v>587</v>
      </c>
      <c r="F70" s="601">
        <f t="shared" si="2"/>
        <v>102.28249</v>
      </c>
      <c r="G70" s="640">
        <v>69.35033</v>
      </c>
      <c r="H70" s="640">
        <v>12.238289999999999</v>
      </c>
      <c r="I70" s="640">
        <v>4.3271499999999996</v>
      </c>
      <c r="J70" s="640">
        <v>16.366720000000001</v>
      </c>
      <c r="K70" s="604">
        <f t="shared" si="1"/>
        <v>38.34178</v>
      </c>
      <c r="L70" s="641">
        <v>25.912990000000001</v>
      </c>
      <c r="M70" s="641">
        <v>4.5728799999999996</v>
      </c>
      <c r="N70" s="641">
        <v>1.3271500000000001</v>
      </c>
      <c r="O70" s="641">
        <v>6.5287600000000001</v>
      </c>
      <c r="P70" s="604"/>
      <c r="Q70" s="597"/>
    </row>
    <row r="71" spans="2:17" ht="41.25" customHeight="1" x14ac:dyDescent="0.2">
      <c r="B71" s="598">
        <v>57</v>
      </c>
      <c r="C71" s="599">
        <v>4</v>
      </c>
      <c r="D71" s="629" t="s">
        <v>588</v>
      </c>
      <c r="E71" s="629" t="s">
        <v>589</v>
      </c>
      <c r="F71" s="620">
        <f t="shared" si="2"/>
        <v>104.571</v>
      </c>
      <c r="G71" s="646">
        <v>69.403999999999996</v>
      </c>
      <c r="H71" s="646">
        <v>12.247999999999999</v>
      </c>
      <c r="I71" s="646">
        <v>4.8789999999999996</v>
      </c>
      <c r="J71" s="646">
        <v>18.04</v>
      </c>
      <c r="K71" s="606">
        <f t="shared" si="1"/>
        <v>54.339999999999996</v>
      </c>
      <c r="L71" s="604">
        <v>21.75</v>
      </c>
      <c r="M71" s="604">
        <v>10.66</v>
      </c>
      <c r="N71" s="604">
        <v>3.89</v>
      </c>
      <c r="O71" s="604">
        <v>18.04</v>
      </c>
      <c r="P71" s="604"/>
      <c r="Q71" s="597"/>
    </row>
    <row r="72" spans="2:17" ht="81" customHeight="1" x14ac:dyDescent="0.2">
      <c r="B72" s="598">
        <v>58</v>
      </c>
      <c r="C72" s="599">
        <v>4</v>
      </c>
      <c r="D72" s="600" t="s">
        <v>590</v>
      </c>
      <c r="E72" s="629" t="s">
        <v>591</v>
      </c>
      <c r="F72" s="601">
        <f t="shared" si="2"/>
        <v>295.40000000000003</v>
      </c>
      <c r="G72" s="626">
        <v>185.8066</v>
      </c>
      <c r="H72" s="626">
        <v>32.789400000000001</v>
      </c>
      <c r="I72" s="626">
        <v>51.202599999999997</v>
      </c>
      <c r="J72" s="598">
        <v>25.601400000000002</v>
      </c>
      <c r="K72" s="604">
        <f t="shared" si="1"/>
        <v>147.69999999999999</v>
      </c>
      <c r="L72" s="604">
        <v>92.903300000000002</v>
      </c>
      <c r="M72" s="604">
        <v>16.3947</v>
      </c>
      <c r="N72" s="604">
        <v>25.601330000000001</v>
      </c>
      <c r="O72" s="604">
        <v>12.80067</v>
      </c>
      <c r="P72" s="604"/>
      <c r="Q72" s="596" t="s">
        <v>592</v>
      </c>
    </row>
    <row r="73" spans="2:17" ht="41.25" customHeight="1" x14ac:dyDescent="0.2">
      <c r="B73" s="598">
        <v>59</v>
      </c>
      <c r="C73" s="599">
        <v>3</v>
      </c>
      <c r="D73" s="618" t="s">
        <v>593</v>
      </c>
      <c r="E73" s="618" t="s">
        <v>594</v>
      </c>
      <c r="F73" s="601">
        <f t="shared" si="2"/>
        <v>100.28015000000001</v>
      </c>
      <c r="G73" s="624">
        <v>94.372150000000005</v>
      </c>
      <c r="H73" s="626"/>
      <c r="I73" s="626"/>
      <c r="J73" s="624">
        <v>5.9080000000000004</v>
      </c>
      <c r="K73" s="604">
        <f t="shared" si="1"/>
        <v>51.002479999999998</v>
      </c>
      <c r="L73" s="611">
        <v>48.694479999999999</v>
      </c>
      <c r="M73" s="604"/>
      <c r="N73" s="604"/>
      <c r="O73" s="611">
        <v>2.3079999999999998</v>
      </c>
      <c r="P73" s="611"/>
      <c r="Q73" s="597"/>
    </row>
    <row r="74" spans="2:17" ht="66" customHeight="1" x14ac:dyDescent="0.2">
      <c r="B74" s="598">
        <v>60</v>
      </c>
      <c r="C74" s="599">
        <v>3</v>
      </c>
      <c r="D74" s="618" t="s">
        <v>595</v>
      </c>
      <c r="E74" s="618" t="s">
        <v>596</v>
      </c>
      <c r="F74" s="601">
        <f t="shared" si="2"/>
        <v>50.696249999999999</v>
      </c>
      <c r="G74" s="624">
        <v>33.997450000000001</v>
      </c>
      <c r="H74" s="626">
        <v>5.9995500000000002</v>
      </c>
      <c r="I74" s="626">
        <v>4.00725</v>
      </c>
      <c r="J74" s="624">
        <v>6.6920000000000002</v>
      </c>
      <c r="K74" s="604">
        <f t="shared" si="1"/>
        <v>50.696249999999999</v>
      </c>
      <c r="L74" s="611">
        <v>33.997450000000001</v>
      </c>
      <c r="M74" s="604">
        <v>5.9995500000000002</v>
      </c>
      <c r="N74" s="604">
        <v>4.00725</v>
      </c>
      <c r="O74" s="611">
        <v>6.6920000000000002</v>
      </c>
      <c r="P74" s="611"/>
      <c r="Q74" s="597"/>
    </row>
    <row r="75" spans="2:17" ht="46.5" customHeight="1" x14ac:dyDescent="0.2">
      <c r="B75" s="598">
        <v>61</v>
      </c>
      <c r="C75" s="599">
        <v>3</v>
      </c>
      <c r="D75" s="618" t="s">
        <v>597</v>
      </c>
      <c r="E75" s="618" t="s">
        <v>598</v>
      </c>
      <c r="F75" s="601">
        <f t="shared" si="2"/>
        <v>108.25054</v>
      </c>
      <c r="G75" s="624">
        <v>84.99</v>
      </c>
      <c r="H75" s="626"/>
      <c r="I75" s="626"/>
      <c r="J75" s="624">
        <v>23.260539999999999</v>
      </c>
      <c r="K75" s="604">
        <f t="shared" si="1"/>
        <v>108.25054</v>
      </c>
      <c r="L75" s="611">
        <v>84.99</v>
      </c>
      <c r="M75" s="604"/>
      <c r="N75" s="604"/>
      <c r="O75" s="611">
        <v>23.260539999999999</v>
      </c>
      <c r="P75" s="611"/>
      <c r="Q75" s="597"/>
    </row>
    <row r="76" spans="2:17" ht="40.5" customHeight="1" x14ac:dyDescent="0.25">
      <c r="B76" s="598">
        <v>62</v>
      </c>
      <c r="C76" s="599">
        <v>3</v>
      </c>
      <c r="D76" s="647" t="s">
        <v>599</v>
      </c>
      <c r="E76" s="618" t="s">
        <v>600</v>
      </c>
      <c r="F76" s="601">
        <f t="shared" si="2"/>
        <v>99.987659999999991</v>
      </c>
      <c r="G76" s="624">
        <v>79.989999999999995</v>
      </c>
      <c r="H76" s="626"/>
      <c r="I76" s="626"/>
      <c r="J76" s="624">
        <v>19.99766</v>
      </c>
      <c r="K76" s="604">
        <f t="shared" si="1"/>
        <v>39.320129999999999</v>
      </c>
      <c r="L76" s="611">
        <v>31.456</v>
      </c>
      <c r="M76" s="604"/>
      <c r="N76" s="604"/>
      <c r="O76" s="611">
        <v>7.8641300000000003</v>
      </c>
      <c r="P76" s="611"/>
      <c r="Q76" s="638"/>
    </row>
    <row r="77" spans="2:17" ht="48.75" customHeight="1" x14ac:dyDescent="0.25">
      <c r="B77" s="598">
        <v>63</v>
      </c>
      <c r="C77" s="599">
        <v>3</v>
      </c>
      <c r="D77" s="647" t="s">
        <v>601</v>
      </c>
      <c r="E77" s="618" t="s">
        <v>602</v>
      </c>
      <c r="F77" s="620">
        <f t="shared" si="2"/>
        <v>52.918350000000004</v>
      </c>
      <c r="G77" s="621">
        <v>42.335000000000001</v>
      </c>
      <c r="H77" s="622"/>
      <c r="I77" s="622"/>
      <c r="J77" s="621">
        <v>10.583349999999999</v>
      </c>
      <c r="K77" s="606">
        <f t="shared" si="1"/>
        <v>14.748000000000001</v>
      </c>
      <c r="L77" s="615">
        <v>11.798</v>
      </c>
      <c r="M77" s="606"/>
      <c r="N77" s="606"/>
      <c r="O77" s="615">
        <v>2.95</v>
      </c>
      <c r="P77" s="615"/>
      <c r="Q77" s="597"/>
    </row>
    <row r="78" spans="2:17" ht="59.25" customHeight="1" x14ac:dyDescent="0.2">
      <c r="B78" s="598">
        <v>64</v>
      </c>
      <c r="C78" s="599">
        <v>6</v>
      </c>
      <c r="D78" s="618" t="s">
        <v>603</v>
      </c>
      <c r="E78" s="618" t="s">
        <v>604</v>
      </c>
      <c r="F78" s="601">
        <f t="shared" si="2"/>
        <v>375</v>
      </c>
      <c r="G78" s="624">
        <v>296.25</v>
      </c>
      <c r="H78" s="626"/>
      <c r="I78" s="626"/>
      <c r="J78" s="624">
        <v>78.75</v>
      </c>
      <c r="K78" s="604">
        <f t="shared" si="1"/>
        <v>6.9424000000000001</v>
      </c>
      <c r="L78" s="611"/>
      <c r="M78" s="604"/>
      <c r="N78" s="604"/>
      <c r="O78" s="611">
        <v>6.9424000000000001</v>
      </c>
      <c r="P78" s="611"/>
      <c r="Q78" s="597"/>
    </row>
    <row r="79" spans="2:17" ht="54.75" customHeight="1" x14ac:dyDescent="0.2">
      <c r="B79" s="598">
        <v>65</v>
      </c>
      <c r="C79" s="599">
        <v>6</v>
      </c>
      <c r="D79" s="648" t="s">
        <v>605</v>
      </c>
      <c r="E79" s="648" t="s">
        <v>604</v>
      </c>
      <c r="F79" s="649">
        <f t="shared" si="2"/>
        <v>375</v>
      </c>
      <c r="G79" s="650">
        <v>296.25</v>
      </c>
      <c r="H79" s="651"/>
      <c r="I79" s="651"/>
      <c r="J79" s="650">
        <v>78.75</v>
      </c>
      <c r="K79" s="637">
        <f>SUM(L79:P79)</f>
        <v>6.9424000000000001</v>
      </c>
      <c r="L79" s="652"/>
      <c r="M79" s="637"/>
      <c r="N79" s="637"/>
      <c r="O79" s="652">
        <v>6.9424000000000001</v>
      </c>
      <c r="P79" s="652"/>
      <c r="Q79" s="653"/>
    </row>
    <row r="80" spans="2:17" ht="48" customHeight="1" x14ac:dyDescent="0.2">
      <c r="B80" s="598">
        <v>66</v>
      </c>
      <c r="C80" s="848">
        <v>5</v>
      </c>
      <c r="D80" s="849" t="s">
        <v>606</v>
      </c>
      <c r="E80" s="648" t="s">
        <v>604</v>
      </c>
      <c r="F80" s="651">
        <f t="shared" si="2"/>
        <v>375.7792</v>
      </c>
      <c r="G80" s="850"/>
      <c r="H80" s="851">
        <v>315.65451999999999</v>
      </c>
      <c r="I80" s="851"/>
      <c r="J80" s="850">
        <v>60.124679999999998</v>
      </c>
      <c r="K80" s="637">
        <f>SUM(L80:P80)</f>
        <v>375.7792</v>
      </c>
      <c r="L80" s="852"/>
      <c r="M80" s="853">
        <v>315.65451999999999</v>
      </c>
      <c r="N80" s="853"/>
      <c r="O80" s="852">
        <v>60.124679999999998</v>
      </c>
      <c r="P80" s="852"/>
      <c r="Q80" s="854"/>
    </row>
    <row r="81" spans="2:17" ht="55.5" customHeight="1" x14ac:dyDescent="0.2">
      <c r="B81" s="598">
        <v>67</v>
      </c>
      <c r="C81" s="848">
        <v>5</v>
      </c>
      <c r="D81" s="849" t="s">
        <v>607</v>
      </c>
      <c r="E81" s="849" t="s">
        <v>604</v>
      </c>
      <c r="F81" s="851">
        <f t="shared" si="2"/>
        <v>74.414999999999992</v>
      </c>
      <c r="G81" s="850"/>
      <c r="H81" s="855">
        <v>59.531999999999996</v>
      </c>
      <c r="I81" s="851"/>
      <c r="J81" s="855">
        <v>14.882999999999999</v>
      </c>
      <c r="K81" s="853"/>
      <c r="L81" s="852"/>
      <c r="M81" s="853"/>
      <c r="N81" s="853"/>
      <c r="O81" s="852"/>
      <c r="P81" s="852"/>
      <c r="Q81" s="856" t="s">
        <v>608</v>
      </c>
    </row>
    <row r="82" spans="2:17" x14ac:dyDescent="0.2">
      <c r="B82" s="594"/>
      <c r="C82" s="594"/>
      <c r="D82" s="654" t="s">
        <v>316</v>
      </c>
      <c r="E82" s="655"/>
      <c r="F82" s="655"/>
      <c r="G82" s="655"/>
      <c r="H82" s="655"/>
      <c r="I82" s="655"/>
      <c r="J82" s="656"/>
      <c r="K82" s="657">
        <f t="shared" ref="K82:P82" si="3">SUM(K15:K81)</f>
        <v>4538.9875499999989</v>
      </c>
      <c r="L82" s="657">
        <f t="shared" si="3"/>
        <v>2539.2938399999998</v>
      </c>
      <c r="M82" s="657">
        <f t="shared" si="3"/>
        <v>936.86322400000017</v>
      </c>
      <c r="N82" s="657">
        <f t="shared" si="3"/>
        <v>215.71980599999998</v>
      </c>
      <c r="O82" s="657">
        <f t="shared" si="3"/>
        <v>754.49923000000024</v>
      </c>
      <c r="P82" s="657">
        <f t="shared" si="3"/>
        <v>92.611449999999991</v>
      </c>
      <c r="Q82" s="658"/>
    </row>
    <row r="83" spans="2:17" x14ac:dyDescent="0.2">
      <c r="B83" s="659"/>
      <c r="C83" s="659"/>
      <c r="D83" s="659"/>
      <c r="E83" s="659"/>
      <c r="F83" s="659"/>
      <c r="G83" s="659"/>
      <c r="H83" s="659"/>
      <c r="I83" s="659"/>
      <c r="J83" s="659"/>
      <c r="K83" s="660"/>
      <c r="L83" s="660"/>
      <c r="M83" s="660"/>
      <c r="N83" s="660"/>
      <c r="O83" s="660"/>
      <c r="P83" s="660"/>
      <c r="Q83" s="659"/>
    </row>
    <row r="84" spans="2:17" x14ac:dyDescent="0.2">
      <c r="B84" s="659"/>
      <c r="C84" s="659"/>
      <c r="D84" s="659" t="s">
        <v>609</v>
      </c>
      <c r="E84" s="659"/>
      <c r="F84" s="659"/>
      <c r="G84" s="659"/>
      <c r="H84" s="659"/>
      <c r="I84" s="659"/>
      <c r="J84" s="659"/>
      <c r="K84" s="659"/>
      <c r="L84" s="661"/>
      <c r="M84" s="659"/>
      <c r="N84" s="659"/>
      <c r="O84" s="661"/>
      <c r="P84" s="659"/>
      <c r="Q84" s="659"/>
    </row>
    <row r="85" spans="2:17" x14ac:dyDescent="0.2">
      <c r="B85" s="659"/>
      <c r="C85" s="659"/>
      <c r="D85" s="659"/>
      <c r="E85" s="659"/>
      <c r="F85" s="659"/>
      <c r="G85" s="659"/>
      <c r="H85" s="659"/>
      <c r="I85" s="659"/>
      <c r="J85" s="659"/>
      <c r="K85" s="659"/>
      <c r="L85" s="659"/>
      <c r="M85" s="659"/>
      <c r="N85" s="659"/>
      <c r="O85" s="659"/>
      <c r="P85" s="659"/>
      <c r="Q85" s="659"/>
    </row>
    <row r="86" spans="2:17" x14ac:dyDescent="0.2">
      <c r="B86" s="659"/>
      <c r="C86" s="659"/>
      <c r="D86" s="659"/>
      <c r="E86" s="659"/>
      <c r="F86" s="659"/>
      <c r="G86" s="659"/>
      <c r="H86" s="659"/>
      <c r="I86" s="659"/>
      <c r="J86" s="659"/>
      <c r="K86" s="659"/>
      <c r="L86" s="659"/>
      <c r="M86" s="659"/>
      <c r="N86" s="659"/>
      <c r="O86" s="659"/>
      <c r="P86" s="659"/>
      <c r="Q86" s="659"/>
    </row>
  </sheetData>
  <mergeCells count="13">
    <mergeCell ref="Q12:Q13"/>
    <mergeCell ref="G13:G14"/>
    <mergeCell ref="H13:H14"/>
    <mergeCell ref="I13:I14"/>
    <mergeCell ref="J13:J14"/>
    <mergeCell ref="K13:P13"/>
    <mergeCell ref="B6:L8"/>
    <mergeCell ref="B12:B14"/>
    <mergeCell ref="C12:C14"/>
    <mergeCell ref="D12:D14"/>
    <mergeCell ref="E12:E14"/>
    <mergeCell ref="F12:F14"/>
    <mergeCell ref="K12:P12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7"/>
  <sheetViews>
    <sheetView tabSelected="1" workbookViewId="0">
      <selection activeCell="J16" sqref="J16"/>
    </sheetView>
  </sheetViews>
  <sheetFormatPr defaultRowHeight="12.75" x14ac:dyDescent="0.2"/>
  <cols>
    <col min="2" max="2" width="4.7109375" customWidth="1"/>
    <col min="3" max="3" width="46.42578125" customWidth="1"/>
    <col min="4" max="4" width="12" customWidth="1"/>
    <col min="5" max="5" width="11.140625" customWidth="1"/>
    <col min="6" max="6" width="21.5703125" customWidth="1"/>
  </cols>
  <sheetData>
    <row r="3" spans="2:7" ht="15.75" x14ac:dyDescent="0.25">
      <c r="C3" s="181" t="s">
        <v>379</v>
      </c>
      <c r="D3" s="290" t="s">
        <v>396</v>
      </c>
      <c r="E3" s="292"/>
      <c r="F3" s="292"/>
      <c r="G3" s="291"/>
    </row>
    <row r="4" spans="2:7" ht="15.75" x14ac:dyDescent="0.25">
      <c r="C4" s="309" t="s">
        <v>380</v>
      </c>
      <c r="D4" s="1027" t="s">
        <v>395</v>
      </c>
      <c r="E4" s="1027"/>
      <c r="F4" s="1027"/>
      <c r="G4" s="309"/>
    </row>
    <row r="5" spans="2:7" ht="15.75" x14ac:dyDescent="0.25">
      <c r="C5" s="309"/>
      <c r="D5" s="1039" t="s">
        <v>381</v>
      </c>
      <c r="E5" s="1040"/>
      <c r="F5" s="1040"/>
      <c r="G5" s="291"/>
    </row>
    <row r="6" spans="2:7" ht="15.75" x14ac:dyDescent="0.25">
      <c r="C6" s="309"/>
      <c r="D6" s="297" t="s">
        <v>378</v>
      </c>
      <c r="E6" s="298"/>
      <c r="F6" s="298"/>
    </row>
    <row r="7" spans="2:7" ht="15.75" x14ac:dyDescent="0.25">
      <c r="C7" s="309"/>
      <c r="D7" s="297" t="s">
        <v>631</v>
      </c>
      <c r="E7" s="298"/>
      <c r="F7" s="298"/>
    </row>
    <row r="8" spans="2:7" ht="15.75" x14ac:dyDescent="0.25">
      <c r="C8" s="309"/>
      <c r="D8" s="297" t="s">
        <v>357</v>
      </c>
      <c r="E8" s="298"/>
      <c r="F8" s="298"/>
    </row>
    <row r="9" spans="2:7" x14ac:dyDescent="0.2">
      <c r="C9" s="309"/>
      <c r="D9" s="310"/>
      <c r="E9" s="310"/>
      <c r="F9" s="235"/>
      <c r="G9" s="291"/>
    </row>
    <row r="10" spans="2:7" ht="14.25" x14ac:dyDescent="0.2">
      <c r="B10" s="1028" t="s">
        <v>382</v>
      </c>
      <c r="C10" s="1028"/>
      <c r="D10" s="1029"/>
      <c r="E10" s="1029"/>
      <c r="F10" s="311"/>
    </row>
    <row r="11" spans="2:7" ht="14.25" thickBot="1" x14ac:dyDescent="0.3">
      <c r="B11" s="312"/>
      <c r="C11" s="312"/>
      <c r="D11" s="309"/>
      <c r="E11" s="309" t="s">
        <v>383</v>
      </c>
    </row>
    <row r="12" spans="2:7" ht="51" x14ac:dyDescent="0.2">
      <c r="B12" s="1030" t="s">
        <v>384</v>
      </c>
      <c r="C12" s="1033" t="s">
        <v>385</v>
      </c>
      <c r="D12" s="329" t="s">
        <v>386</v>
      </c>
      <c r="E12" s="313" t="s">
        <v>387</v>
      </c>
    </row>
    <row r="13" spans="2:7" x14ac:dyDescent="0.2">
      <c r="B13" s="1031"/>
      <c r="C13" s="1034"/>
      <c r="D13" s="1031" t="s">
        <v>44</v>
      </c>
      <c r="E13" s="1037" t="s">
        <v>44</v>
      </c>
    </row>
    <row r="14" spans="2:7" ht="13.5" thickBot="1" x14ac:dyDescent="0.25">
      <c r="B14" s="1032"/>
      <c r="C14" s="1035"/>
      <c r="D14" s="1036"/>
      <c r="E14" s="1038"/>
    </row>
    <row r="15" spans="2:7" ht="15" x14ac:dyDescent="0.25">
      <c r="B15" s="314">
        <v>1</v>
      </c>
      <c r="C15" s="324" t="s">
        <v>388</v>
      </c>
      <c r="D15" s="330">
        <v>10352</v>
      </c>
      <c r="E15" s="315">
        <v>15860</v>
      </c>
    </row>
    <row r="16" spans="2:7" ht="15" x14ac:dyDescent="0.25">
      <c r="B16" s="316">
        <v>2</v>
      </c>
      <c r="C16" s="325" t="s">
        <v>389</v>
      </c>
      <c r="D16" s="331">
        <v>16738</v>
      </c>
      <c r="E16" s="317">
        <v>27369</v>
      </c>
    </row>
    <row r="17" spans="2:5" ht="15" x14ac:dyDescent="0.25">
      <c r="B17" s="316">
        <v>3</v>
      </c>
      <c r="C17" s="325" t="s">
        <v>390</v>
      </c>
      <c r="D17" s="331">
        <v>8127</v>
      </c>
      <c r="E17" s="317">
        <v>13148</v>
      </c>
    </row>
    <row r="18" spans="2:5" ht="15" x14ac:dyDescent="0.25">
      <c r="B18" s="316">
        <v>4</v>
      </c>
      <c r="C18" s="325" t="s">
        <v>391</v>
      </c>
      <c r="D18" s="331">
        <v>26996</v>
      </c>
      <c r="E18" s="317">
        <v>29413</v>
      </c>
    </row>
    <row r="19" spans="2:5" ht="15" x14ac:dyDescent="0.25">
      <c r="B19" s="316">
        <v>5</v>
      </c>
      <c r="C19" s="325" t="s">
        <v>414</v>
      </c>
      <c r="D19" s="331">
        <v>8225</v>
      </c>
      <c r="E19" s="317">
        <v>14854</v>
      </c>
    </row>
    <row r="20" spans="2:5" ht="15" x14ac:dyDescent="0.25">
      <c r="B20" s="316">
        <v>6</v>
      </c>
      <c r="C20" s="325" t="s">
        <v>392</v>
      </c>
      <c r="D20" s="331">
        <v>17899</v>
      </c>
      <c r="E20" s="317">
        <v>35363</v>
      </c>
    </row>
    <row r="21" spans="2:5" ht="15" x14ac:dyDescent="0.25">
      <c r="B21" s="316">
        <v>7</v>
      </c>
      <c r="C21" s="325" t="s">
        <v>20</v>
      </c>
      <c r="D21" s="331">
        <v>68322</v>
      </c>
      <c r="E21" s="317">
        <v>85292</v>
      </c>
    </row>
    <row r="22" spans="2:5" ht="30" customHeight="1" x14ac:dyDescent="0.25">
      <c r="B22" s="316">
        <v>8</v>
      </c>
      <c r="C22" s="326" t="s">
        <v>415</v>
      </c>
      <c r="D22" s="331">
        <v>2322</v>
      </c>
      <c r="E22" s="317">
        <v>3294</v>
      </c>
    </row>
    <row r="23" spans="2:5" ht="15" customHeight="1" x14ac:dyDescent="0.25">
      <c r="B23" s="316">
        <v>9</v>
      </c>
      <c r="C23" s="326" t="s">
        <v>39</v>
      </c>
      <c r="D23" s="433">
        <v>12515</v>
      </c>
      <c r="E23" s="434">
        <v>21898</v>
      </c>
    </row>
    <row r="24" spans="2:5" ht="15" x14ac:dyDescent="0.25">
      <c r="B24" s="316">
        <v>10</v>
      </c>
      <c r="C24" s="325" t="s">
        <v>326</v>
      </c>
      <c r="D24" s="433">
        <v>104377</v>
      </c>
      <c r="E24" s="434">
        <v>90980</v>
      </c>
    </row>
    <row r="25" spans="2:5" ht="30" customHeight="1" x14ac:dyDescent="0.25">
      <c r="B25" s="316">
        <v>11</v>
      </c>
      <c r="C25" s="231" t="s">
        <v>397</v>
      </c>
      <c r="D25" s="433">
        <v>8260</v>
      </c>
      <c r="E25" s="434">
        <v>11304</v>
      </c>
    </row>
    <row r="26" spans="2:5" ht="15" x14ac:dyDescent="0.25">
      <c r="B26" s="316">
        <v>12</v>
      </c>
      <c r="C26" s="325" t="s">
        <v>70</v>
      </c>
      <c r="D26" s="331">
        <v>117666</v>
      </c>
      <c r="E26" s="317">
        <v>108107</v>
      </c>
    </row>
    <row r="27" spans="2:5" ht="15" x14ac:dyDescent="0.25">
      <c r="B27" s="316">
        <v>13</v>
      </c>
      <c r="C27" s="327" t="s">
        <v>22</v>
      </c>
      <c r="D27" s="331">
        <v>45286</v>
      </c>
      <c r="E27" s="317">
        <v>48798</v>
      </c>
    </row>
    <row r="28" spans="2:5" ht="15" x14ac:dyDescent="0.25">
      <c r="B28" s="316">
        <v>14</v>
      </c>
      <c r="C28" s="325" t="s">
        <v>360</v>
      </c>
      <c r="D28" s="331">
        <v>43090</v>
      </c>
      <c r="E28" s="317">
        <v>49536</v>
      </c>
    </row>
    <row r="29" spans="2:5" ht="15" x14ac:dyDescent="0.25">
      <c r="B29" s="316">
        <v>15</v>
      </c>
      <c r="C29" s="325" t="s">
        <v>416</v>
      </c>
      <c r="D29" s="331">
        <v>12647</v>
      </c>
      <c r="E29" s="317">
        <v>15353</v>
      </c>
    </row>
    <row r="30" spans="2:5" ht="30" customHeight="1" x14ac:dyDescent="0.25">
      <c r="B30" s="316">
        <v>16</v>
      </c>
      <c r="C30" s="326" t="s">
        <v>393</v>
      </c>
      <c r="D30" s="331">
        <v>4838</v>
      </c>
      <c r="E30" s="317">
        <v>8192</v>
      </c>
    </row>
    <row r="31" spans="2:5" ht="15" x14ac:dyDescent="0.25">
      <c r="B31" s="316">
        <v>17</v>
      </c>
      <c r="C31" s="325" t="s">
        <v>24</v>
      </c>
      <c r="D31" s="331">
        <v>35029</v>
      </c>
      <c r="E31" s="317">
        <v>61905</v>
      </c>
    </row>
    <row r="32" spans="2:5" ht="15" x14ac:dyDescent="0.25">
      <c r="B32" s="316">
        <v>18</v>
      </c>
      <c r="C32" s="325" t="s">
        <v>417</v>
      </c>
      <c r="D32" s="331">
        <v>4451</v>
      </c>
      <c r="E32" s="317">
        <v>11994</v>
      </c>
    </row>
    <row r="33" spans="2:5" ht="15" x14ac:dyDescent="0.25">
      <c r="B33" s="316">
        <v>19</v>
      </c>
      <c r="C33" s="325" t="s">
        <v>366</v>
      </c>
      <c r="D33" s="331">
        <v>50318</v>
      </c>
      <c r="E33" s="317">
        <v>50997</v>
      </c>
    </row>
    <row r="34" spans="2:5" ht="15" x14ac:dyDescent="0.25">
      <c r="B34" s="316">
        <v>20</v>
      </c>
      <c r="C34" s="325" t="s">
        <v>36</v>
      </c>
      <c r="D34" s="331">
        <v>10033</v>
      </c>
      <c r="E34" s="317">
        <v>50893</v>
      </c>
    </row>
    <row r="35" spans="2:5" ht="15" x14ac:dyDescent="0.25">
      <c r="B35" s="316">
        <v>21</v>
      </c>
      <c r="C35" s="325" t="s">
        <v>74</v>
      </c>
      <c r="D35" s="331">
        <v>5902</v>
      </c>
      <c r="E35" s="317">
        <v>8398</v>
      </c>
    </row>
    <row r="36" spans="2:5" ht="15.75" thickBot="1" x14ac:dyDescent="0.3">
      <c r="B36" s="318">
        <v>22</v>
      </c>
      <c r="C36" s="328" t="s">
        <v>183</v>
      </c>
      <c r="D36" s="332">
        <v>6860</v>
      </c>
      <c r="E36" s="319">
        <v>5746</v>
      </c>
    </row>
    <row r="37" spans="2:5" ht="15" thickBot="1" x14ac:dyDescent="0.25">
      <c r="B37" s="320"/>
      <c r="C37" s="321" t="s">
        <v>394</v>
      </c>
      <c r="D37" s="322">
        <f>+SUM(D15:D36)</f>
        <v>620253</v>
      </c>
      <c r="E37" s="323">
        <f>+SUM(E15:E36)</f>
        <v>768694</v>
      </c>
    </row>
  </sheetData>
  <mergeCells count="7">
    <mergeCell ref="D4:F4"/>
    <mergeCell ref="B10:E10"/>
    <mergeCell ref="B12:B14"/>
    <mergeCell ref="C12:C14"/>
    <mergeCell ref="D13:D14"/>
    <mergeCell ref="E13:E14"/>
    <mergeCell ref="D5:F5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5</vt:i4>
      </vt:variant>
    </vt:vector>
  </HeadingPairs>
  <TitlesOfParts>
    <vt:vector size="14" baseType="lpstr">
      <vt:lpstr>1-pajamos</vt:lpstr>
      <vt:lpstr>2-sp.dot.</vt:lpstr>
      <vt:lpstr>3-pajamos</vt:lpstr>
      <vt:lpstr>4-išl.asign.vald. </vt:lpstr>
      <vt:lpstr>5-išl.pagal programas </vt:lpstr>
      <vt:lpstr>5-programos</vt:lpstr>
      <vt:lpstr>6-valst.deleg.f-jų paskirst.</vt:lpstr>
      <vt:lpstr>8 -ES projektai</vt:lpstr>
      <vt:lpstr>9-ML_valdymas_pagalba</vt:lpstr>
      <vt:lpstr>'2-sp.dot.'!Print_Titles</vt:lpstr>
      <vt:lpstr>'4-išl.asign.vald. '!Print_Titles</vt:lpstr>
      <vt:lpstr>'5-programos'!Print_Titles</vt:lpstr>
      <vt:lpstr>'6-valst.deleg.f-jų paskirst.'!Print_Titles</vt:lpstr>
      <vt:lpstr>'8 -ES projektai'!Print_Titles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Giedrė Kunigelienė</cp:lastModifiedBy>
  <cp:lastPrinted>2021-11-03T07:54:18Z</cp:lastPrinted>
  <dcterms:created xsi:type="dcterms:W3CDTF">2013-02-05T08:01:03Z</dcterms:created>
  <dcterms:modified xsi:type="dcterms:W3CDTF">2021-11-03T09:05:47Z</dcterms:modified>
</cp:coreProperties>
</file>