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90" windowWidth="11265" windowHeight="8400" activeTab="3"/>
  </bookViews>
  <sheets>
    <sheet name="Lapas1" sheetId="18" r:id="rId1"/>
    <sheet name="4-išl.asign.vald. " sheetId="14" r:id="rId2"/>
    <sheet name="5-išl.pagal programas " sheetId="15" state="hidden" r:id="rId3"/>
    <sheet name="5-programos" sheetId="17" r:id="rId4"/>
  </sheets>
  <definedNames>
    <definedName name="_xlnm.Print_Titles" localSheetId="1">'4-išl.asign.vald. '!$8:$10</definedName>
    <definedName name="_xlnm.Print_Titles" localSheetId="2">'5-išl.pagal programas '!#REF!</definedName>
    <definedName name="_xlnm.Print_Titles" localSheetId="3">'5-programos'!$7:$9</definedName>
  </definedNames>
  <calcPr calcId="145621"/>
  <fileRecoveryPr autoRecover="0"/>
</workbook>
</file>

<file path=xl/calcChain.xml><?xml version="1.0" encoding="utf-8"?>
<calcChain xmlns="http://schemas.openxmlformats.org/spreadsheetml/2006/main">
  <c r="F50" i="18" l="1"/>
  <c r="F45" i="18"/>
  <c r="F41" i="18"/>
  <c r="F35" i="18"/>
  <c r="F31" i="18"/>
  <c r="F30" i="18" s="1"/>
  <c r="F24" i="18"/>
  <c r="F23" i="18" s="1"/>
  <c r="F22" i="18" s="1"/>
  <c r="F20" i="18"/>
  <c r="F16" i="18"/>
  <c r="F14" i="18"/>
  <c r="F13" i="18"/>
  <c r="F40" i="18" l="1"/>
  <c r="F34" i="18" s="1"/>
  <c r="F53" i="18" s="1"/>
  <c r="F55" i="18" s="1"/>
  <c r="G97" i="17"/>
  <c r="J97" i="17"/>
  <c r="H97" i="17"/>
  <c r="G212" i="17"/>
  <c r="C212" i="17" s="1"/>
  <c r="D212" i="17"/>
  <c r="H211" i="17"/>
  <c r="G211" i="17" s="1"/>
  <c r="C211" i="17" s="1"/>
  <c r="G210" i="17"/>
  <c r="C210" i="17" s="1"/>
  <c r="D210" i="17"/>
  <c r="G209" i="17"/>
  <c r="C209" i="17" s="1"/>
  <c r="D209" i="17"/>
  <c r="G208" i="17"/>
  <c r="C208" i="17" s="1"/>
  <c r="D208" i="17"/>
  <c r="H207" i="17"/>
  <c r="G207" i="17" s="1"/>
  <c r="C207" i="17" s="1"/>
  <c r="G206" i="17"/>
  <c r="C206" i="17" s="1"/>
  <c r="D206" i="17"/>
  <c r="G205" i="17"/>
  <c r="D205" i="17"/>
  <c r="C205" i="17"/>
  <c r="K204" i="17"/>
  <c r="D204" i="17"/>
  <c r="C204" i="17"/>
  <c r="L203" i="17"/>
  <c r="K203" i="17"/>
  <c r="H203" i="17"/>
  <c r="G202" i="17"/>
  <c r="C202" i="17" s="1"/>
  <c r="D202" i="17"/>
  <c r="H201" i="17"/>
  <c r="D201" i="17" s="1"/>
  <c r="G201" i="17"/>
  <c r="C201" i="17" s="1"/>
  <c r="L200" i="17"/>
  <c r="K200" i="17"/>
  <c r="S199" i="17"/>
  <c r="G199" i="17"/>
  <c r="F199" i="17"/>
  <c r="E199" i="17"/>
  <c r="D199" i="17"/>
  <c r="C199" i="17"/>
  <c r="G198" i="17"/>
  <c r="E198" i="17"/>
  <c r="D198" i="17"/>
  <c r="C198" i="17"/>
  <c r="G197" i="17"/>
  <c r="C197" i="17" s="1"/>
  <c r="E197" i="17"/>
  <c r="D197" i="17"/>
  <c r="S196" i="17"/>
  <c r="G196" i="17"/>
  <c r="E196" i="17"/>
  <c r="D196" i="17"/>
  <c r="A198" i="17"/>
  <c r="A199" i="17" s="1"/>
  <c r="G195" i="17"/>
  <c r="E195" i="17"/>
  <c r="D195" i="17"/>
  <c r="C195" i="17"/>
  <c r="S194" i="17"/>
  <c r="C194" i="17" s="1"/>
  <c r="G194" i="17"/>
  <c r="F194" i="17"/>
  <c r="E194" i="17"/>
  <c r="D194" i="17"/>
  <c r="G193" i="17"/>
  <c r="C193" i="17" s="1"/>
  <c r="E193" i="17"/>
  <c r="D193" i="17"/>
  <c r="S192" i="17"/>
  <c r="G192" i="17"/>
  <c r="C192" i="17" s="1"/>
  <c r="E192" i="17"/>
  <c r="D192" i="17"/>
  <c r="S191" i="17"/>
  <c r="S174" i="17" s="1"/>
  <c r="G191" i="17"/>
  <c r="F191" i="17"/>
  <c r="E191" i="17"/>
  <c r="D191" i="17"/>
  <c r="S190" i="17"/>
  <c r="G190" i="17"/>
  <c r="F190" i="17"/>
  <c r="E190" i="17"/>
  <c r="D190" i="17"/>
  <c r="C190" i="17"/>
  <c r="G189" i="17"/>
  <c r="C189" i="17" s="1"/>
  <c r="D189" i="17"/>
  <c r="H188" i="17"/>
  <c r="D188" i="17" s="1"/>
  <c r="G188" i="17"/>
  <c r="C188" i="17" s="1"/>
  <c r="G187" i="17"/>
  <c r="C187" i="17" s="1"/>
  <c r="F187" i="17"/>
  <c r="K186" i="17"/>
  <c r="F186" i="17"/>
  <c r="C186" i="17"/>
  <c r="G185" i="17"/>
  <c r="C185" i="17" s="1"/>
  <c r="F185" i="17"/>
  <c r="G184" i="17"/>
  <c r="C184" i="17" s="1"/>
  <c r="D184" i="17"/>
  <c r="G183" i="17"/>
  <c r="C183" i="17" s="1"/>
  <c r="F183" i="17"/>
  <c r="D183" i="17"/>
  <c r="K182" i="17"/>
  <c r="C182" i="17" s="1"/>
  <c r="F182" i="17"/>
  <c r="D182" i="17"/>
  <c r="G181" i="17"/>
  <c r="C181" i="17" s="1"/>
  <c r="D181" i="17"/>
  <c r="G180" i="17"/>
  <c r="D180" i="17"/>
  <c r="C180" i="17"/>
  <c r="K179" i="17"/>
  <c r="C179" i="17" s="1"/>
  <c r="D179" i="17"/>
  <c r="G178" i="17"/>
  <c r="C178" i="17" s="1"/>
  <c r="F178" i="17"/>
  <c r="D178" i="17"/>
  <c r="K177" i="17"/>
  <c r="C177" i="17" s="1"/>
  <c r="F177" i="17"/>
  <c r="D177" i="17"/>
  <c r="G176" i="17"/>
  <c r="C176" i="17" s="1"/>
  <c r="F176" i="17"/>
  <c r="D176" i="17"/>
  <c r="N175" i="17"/>
  <c r="L175" i="17"/>
  <c r="J175" i="17"/>
  <c r="J174" i="17" s="1"/>
  <c r="I175" i="17"/>
  <c r="H175" i="17"/>
  <c r="D175" i="17"/>
  <c r="V174" i="17"/>
  <c r="U174" i="17"/>
  <c r="T174" i="17"/>
  <c r="N174" i="17"/>
  <c r="N213" i="17" s="1"/>
  <c r="L174" i="17"/>
  <c r="I174" i="17"/>
  <c r="H174" i="17"/>
  <c r="E174" i="17"/>
  <c r="K173" i="17"/>
  <c r="E173" i="17"/>
  <c r="D173" i="17"/>
  <c r="C173" i="17"/>
  <c r="K172" i="17"/>
  <c r="E172" i="17"/>
  <c r="D172" i="17"/>
  <c r="C172" i="17"/>
  <c r="K171" i="17"/>
  <c r="E171" i="17"/>
  <c r="D171" i="17"/>
  <c r="C171" i="17"/>
  <c r="K170" i="17"/>
  <c r="E170" i="17"/>
  <c r="D170" i="17"/>
  <c r="C170" i="17"/>
  <c r="K169" i="17"/>
  <c r="E169" i="17"/>
  <c r="D169" i="17"/>
  <c r="C169" i="17"/>
  <c r="K168" i="17"/>
  <c r="E168" i="17"/>
  <c r="D168" i="17"/>
  <c r="C168" i="17"/>
  <c r="K167" i="17"/>
  <c r="E167" i="17"/>
  <c r="D167" i="17"/>
  <c r="C167" i="17"/>
  <c r="W166" i="17"/>
  <c r="S166" i="17"/>
  <c r="K166" i="17"/>
  <c r="C166" i="17" s="1"/>
  <c r="E166" i="17"/>
  <c r="D166" i="17"/>
  <c r="G165" i="17"/>
  <c r="C165" i="17" s="1"/>
  <c r="D165" i="17"/>
  <c r="G164" i="17"/>
  <c r="C164" i="17" s="1"/>
  <c r="D164" i="17"/>
  <c r="G163" i="17"/>
  <c r="C163" i="17" s="1"/>
  <c r="D163" i="17"/>
  <c r="H162" i="17"/>
  <c r="G162" i="17"/>
  <c r="C162" i="17" s="1"/>
  <c r="D162" i="17"/>
  <c r="K161" i="17"/>
  <c r="C161" i="17" s="1"/>
  <c r="E161" i="17"/>
  <c r="D161" i="17"/>
  <c r="M160" i="17"/>
  <c r="L160" i="17"/>
  <c r="K160" i="17" s="1"/>
  <c r="C160" i="17" s="1"/>
  <c r="E160" i="17"/>
  <c r="D160" i="17"/>
  <c r="K159" i="17"/>
  <c r="C159" i="17" s="1"/>
  <c r="E159" i="17"/>
  <c r="D159" i="17"/>
  <c r="K158" i="17"/>
  <c r="G158" i="17"/>
  <c r="E158" i="17"/>
  <c r="D158" i="17"/>
  <c r="C158" i="17"/>
  <c r="K157" i="17"/>
  <c r="E157" i="17"/>
  <c r="D157" i="17"/>
  <c r="C157" i="17"/>
  <c r="K156" i="17"/>
  <c r="C156" i="17" s="1"/>
  <c r="E156" i="17"/>
  <c r="D156" i="17"/>
  <c r="A160" i="17"/>
  <c r="A161" i="17" s="1"/>
  <c r="A162" i="17" s="1"/>
  <c r="A163" i="17" s="1"/>
  <c r="K155" i="17"/>
  <c r="E155" i="17"/>
  <c r="D155" i="17"/>
  <c r="C155" i="17"/>
  <c r="K154" i="17"/>
  <c r="C154" i="17" s="1"/>
  <c r="E154" i="17"/>
  <c r="D154" i="17"/>
  <c r="K153" i="17"/>
  <c r="C153" i="17" s="1"/>
  <c r="E153" i="17"/>
  <c r="D153" i="17"/>
  <c r="K152" i="17"/>
  <c r="C152" i="17" s="1"/>
  <c r="E152" i="17"/>
  <c r="D152" i="17"/>
  <c r="K151" i="17"/>
  <c r="C151" i="17" s="1"/>
  <c r="E151" i="17"/>
  <c r="D151" i="17"/>
  <c r="K150" i="17"/>
  <c r="C150" i="17" s="1"/>
  <c r="E150" i="17"/>
  <c r="D150" i="17"/>
  <c r="W149" i="17"/>
  <c r="S149" i="17"/>
  <c r="K149" i="17"/>
  <c r="C149" i="17" s="1"/>
  <c r="G149" i="17"/>
  <c r="F149" i="17"/>
  <c r="E149" i="17"/>
  <c r="D149" i="17"/>
  <c r="K148" i="17"/>
  <c r="E148" i="17"/>
  <c r="D148" i="17"/>
  <c r="C148" i="17"/>
  <c r="K147" i="17"/>
  <c r="E147" i="17"/>
  <c r="D147" i="17"/>
  <c r="C147" i="17"/>
  <c r="G146" i="17"/>
  <c r="D146" i="17"/>
  <c r="C146" i="17"/>
  <c r="G145" i="17"/>
  <c r="C145" i="17" s="1"/>
  <c r="D145" i="17"/>
  <c r="G144" i="17"/>
  <c r="C144" i="17" s="1"/>
  <c r="D144" i="17"/>
  <c r="G143" i="17"/>
  <c r="C143" i="17" s="1"/>
  <c r="D143" i="17"/>
  <c r="G142" i="17"/>
  <c r="D142" i="17"/>
  <c r="C142" i="17"/>
  <c r="G141" i="17"/>
  <c r="C141" i="17" s="1"/>
  <c r="D141" i="17"/>
  <c r="G140" i="17"/>
  <c r="C140" i="17" s="1"/>
  <c r="D140" i="17"/>
  <c r="G139" i="17"/>
  <c r="F139" i="17"/>
  <c r="C139" i="17"/>
  <c r="G138" i="17"/>
  <c r="C138" i="17" s="1"/>
  <c r="K137" i="17"/>
  <c r="C137" i="17" s="1"/>
  <c r="E137" i="17"/>
  <c r="D137" i="17"/>
  <c r="G136" i="17"/>
  <c r="C136" i="17" s="1"/>
  <c r="D136" i="17"/>
  <c r="G135" i="17"/>
  <c r="C135" i="17" s="1"/>
  <c r="D135" i="17"/>
  <c r="K134" i="17"/>
  <c r="D134" i="17"/>
  <c r="C134" i="17"/>
  <c r="K133" i="17"/>
  <c r="C133" i="17" s="1"/>
  <c r="D133" i="17"/>
  <c r="G132" i="17"/>
  <c r="C132" i="17" s="1"/>
  <c r="D132" i="17"/>
  <c r="G131" i="17"/>
  <c r="D131" i="17"/>
  <c r="C131" i="17"/>
  <c r="G130" i="17"/>
  <c r="C130" i="17" s="1"/>
  <c r="D130" i="17"/>
  <c r="G129" i="17"/>
  <c r="C129" i="17" s="1"/>
  <c r="D129" i="17"/>
  <c r="G128" i="17"/>
  <c r="D128" i="17"/>
  <c r="C128" i="17"/>
  <c r="A128" i="17"/>
  <c r="A129" i="17" s="1"/>
  <c r="A130" i="17" s="1"/>
  <c r="M127" i="17"/>
  <c r="L127" i="17"/>
  <c r="D127" i="17" s="1"/>
  <c r="K127" i="17"/>
  <c r="K126" i="17" s="1"/>
  <c r="J127" i="17"/>
  <c r="J126" i="17" s="1"/>
  <c r="H127" i="17"/>
  <c r="F127" i="17"/>
  <c r="E127" i="17"/>
  <c r="Z126" i="17"/>
  <c r="X126" i="17"/>
  <c r="W126" i="17"/>
  <c r="U126" i="17"/>
  <c r="T126" i="17"/>
  <c r="S126" i="17"/>
  <c r="M126" i="17"/>
  <c r="L126" i="17"/>
  <c r="I126" i="17"/>
  <c r="H126" i="17"/>
  <c r="D126" i="17"/>
  <c r="G125" i="17"/>
  <c r="E125" i="17"/>
  <c r="D125" i="17"/>
  <c r="S124" i="17"/>
  <c r="G124" i="17"/>
  <c r="E124" i="17"/>
  <c r="D124" i="17"/>
  <c r="S123" i="17"/>
  <c r="G123" i="17"/>
  <c r="E123" i="17"/>
  <c r="D123" i="17"/>
  <c r="C123" i="17"/>
  <c r="G122" i="17"/>
  <c r="C122" i="17" s="1"/>
  <c r="D122" i="17"/>
  <c r="G121" i="17"/>
  <c r="E121" i="17"/>
  <c r="D121" i="17"/>
  <c r="C121" i="17"/>
  <c r="G120" i="17"/>
  <c r="E120" i="17"/>
  <c r="D120" i="17"/>
  <c r="C120" i="17"/>
  <c r="S119" i="17"/>
  <c r="G119" i="17"/>
  <c r="E119" i="17"/>
  <c r="D119" i="17"/>
  <c r="S118" i="17"/>
  <c r="G118" i="17"/>
  <c r="E118" i="17"/>
  <c r="D118" i="17"/>
  <c r="C118" i="17"/>
  <c r="A120" i="17"/>
  <c r="A121" i="17" s="1"/>
  <c r="A122" i="17" s="1"/>
  <c r="S117" i="17"/>
  <c r="G117" i="17"/>
  <c r="E117" i="17"/>
  <c r="D117" i="17"/>
  <c r="S116" i="17"/>
  <c r="G116" i="17"/>
  <c r="E116" i="17"/>
  <c r="D116" i="17"/>
  <c r="C116" i="17"/>
  <c r="S115" i="17"/>
  <c r="G115" i="17"/>
  <c r="E115" i="17"/>
  <c r="D115" i="17"/>
  <c r="C115" i="17"/>
  <c r="S114" i="17"/>
  <c r="C114" i="17" s="1"/>
  <c r="G114" i="17"/>
  <c r="F114" i="17"/>
  <c r="E114" i="17"/>
  <c r="D114" i="17"/>
  <c r="W113" i="17"/>
  <c r="S113" i="17"/>
  <c r="G113" i="17"/>
  <c r="F113" i="17"/>
  <c r="E113" i="17"/>
  <c r="D113" i="17"/>
  <c r="G112" i="17"/>
  <c r="D112" i="17"/>
  <c r="C112" i="17"/>
  <c r="W111" i="17"/>
  <c r="S111" i="17"/>
  <c r="C111" i="17" s="1"/>
  <c r="G111" i="17"/>
  <c r="F111" i="17"/>
  <c r="E111" i="17"/>
  <c r="D111" i="17"/>
  <c r="W110" i="17"/>
  <c r="C110" i="17" s="1"/>
  <c r="S110" i="17"/>
  <c r="G110" i="17"/>
  <c r="F110" i="17"/>
  <c r="E110" i="17"/>
  <c r="D110" i="17"/>
  <c r="S109" i="17"/>
  <c r="G109" i="17"/>
  <c r="F109" i="17"/>
  <c r="E109" i="17"/>
  <c r="D109" i="17"/>
  <c r="G108" i="17"/>
  <c r="D108" i="17"/>
  <c r="C108" i="17"/>
  <c r="G107" i="17"/>
  <c r="F107" i="17"/>
  <c r="D107" i="17"/>
  <c r="C107" i="17"/>
  <c r="G106" i="17"/>
  <c r="C106" i="17" s="1"/>
  <c r="D106" i="17"/>
  <c r="G105" i="17"/>
  <c r="C105" i="17" s="1"/>
  <c r="D105" i="17"/>
  <c r="G104" i="17"/>
  <c r="D104" i="17"/>
  <c r="C104" i="17"/>
  <c r="G103" i="17"/>
  <c r="C103" i="17" s="1"/>
  <c r="D103" i="17"/>
  <c r="G102" i="17"/>
  <c r="C102" i="17" s="1"/>
  <c r="D102" i="17"/>
  <c r="G101" i="17"/>
  <c r="D101" i="17"/>
  <c r="C101" i="17"/>
  <c r="G100" i="17"/>
  <c r="C100" i="17" s="1"/>
  <c r="D100" i="17"/>
  <c r="G99" i="17"/>
  <c r="C99" i="17" s="1"/>
  <c r="D99" i="17"/>
  <c r="G98" i="17"/>
  <c r="C97" i="17" s="1"/>
  <c r="D98" i="17"/>
  <c r="C98" i="17"/>
  <c r="J96" i="17"/>
  <c r="F96" i="17" s="1"/>
  <c r="D97" i="17"/>
  <c r="Z96" i="17"/>
  <c r="Y96" i="17"/>
  <c r="X96" i="17"/>
  <c r="V96" i="17"/>
  <c r="U96" i="17"/>
  <c r="T96" i="17"/>
  <c r="I96" i="17"/>
  <c r="E96" i="17" s="1"/>
  <c r="G95" i="17"/>
  <c r="C95" i="17" s="1"/>
  <c r="D95" i="17"/>
  <c r="G94" i="17"/>
  <c r="E94" i="17"/>
  <c r="D94" i="17"/>
  <c r="C94" i="17"/>
  <c r="G93" i="17"/>
  <c r="E93" i="17"/>
  <c r="D93" i="17"/>
  <c r="C93" i="17"/>
  <c r="G92" i="17"/>
  <c r="E92" i="17"/>
  <c r="D92" i="17"/>
  <c r="C92" i="17"/>
  <c r="G91" i="17"/>
  <c r="E91" i="17"/>
  <c r="D91" i="17"/>
  <c r="C91" i="17"/>
  <c r="G90" i="17"/>
  <c r="E90" i="17"/>
  <c r="D90" i="17"/>
  <c r="C90" i="17"/>
  <c r="S89" i="17"/>
  <c r="O89" i="17"/>
  <c r="K89" i="17"/>
  <c r="G89" i="17"/>
  <c r="E89" i="17"/>
  <c r="D89" i="17"/>
  <c r="S88" i="17"/>
  <c r="O88" i="17"/>
  <c r="G88" i="17"/>
  <c r="E88" i="17"/>
  <c r="D88" i="17"/>
  <c r="S87" i="17"/>
  <c r="O87" i="17"/>
  <c r="K87" i="17"/>
  <c r="G87" i="17"/>
  <c r="E87" i="17"/>
  <c r="D87" i="17"/>
  <c r="S86" i="17"/>
  <c r="O86" i="17"/>
  <c r="G86" i="17"/>
  <c r="C86" i="17" s="1"/>
  <c r="E86" i="17"/>
  <c r="D86" i="17"/>
  <c r="S85" i="17"/>
  <c r="G85" i="17"/>
  <c r="E85" i="17"/>
  <c r="D85" i="17"/>
  <c r="C85" i="17"/>
  <c r="S84" i="17"/>
  <c r="O84" i="17"/>
  <c r="G84" i="17"/>
  <c r="C84" i="17" s="1"/>
  <c r="E84" i="17"/>
  <c r="D84" i="17"/>
  <c r="S83" i="17"/>
  <c r="O83" i="17"/>
  <c r="K83" i="17"/>
  <c r="G83" i="17"/>
  <c r="E83" i="17"/>
  <c r="D83" i="17"/>
  <c r="S82" i="17"/>
  <c r="O82" i="17"/>
  <c r="K82" i="17"/>
  <c r="G82" i="17"/>
  <c r="E82" i="17"/>
  <c r="D82" i="17"/>
  <c r="O81" i="17"/>
  <c r="G81" i="17"/>
  <c r="C81" i="17" s="1"/>
  <c r="E81" i="17"/>
  <c r="D81" i="17"/>
  <c r="W80" i="17"/>
  <c r="S80" i="17"/>
  <c r="C80" i="17" s="1"/>
  <c r="O80" i="17"/>
  <c r="G80" i="17"/>
  <c r="E80" i="17"/>
  <c r="D80" i="17"/>
  <c r="S79" i="17"/>
  <c r="G79" i="17"/>
  <c r="C79" i="17" s="1"/>
  <c r="E79" i="17"/>
  <c r="D79" i="17"/>
  <c r="W78" i="17"/>
  <c r="S78" i="17"/>
  <c r="O78" i="17"/>
  <c r="G78" i="17"/>
  <c r="E78" i="17"/>
  <c r="D78" i="17"/>
  <c r="S77" i="17"/>
  <c r="G77" i="17"/>
  <c r="E77" i="17"/>
  <c r="D77" i="17"/>
  <c r="C77" i="17"/>
  <c r="S76" i="17"/>
  <c r="O76" i="17"/>
  <c r="G76" i="17"/>
  <c r="C76" i="17" s="1"/>
  <c r="E76" i="17"/>
  <c r="D76" i="17"/>
  <c r="S75" i="17"/>
  <c r="O75" i="17"/>
  <c r="G75" i="17"/>
  <c r="E75" i="17"/>
  <c r="D75" i="17"/>
  <c r="W74" i="17"/>
  <c r="S74" i="17"/>
  <c r="O74" i="17"/>
  <c r="G74" i="17"/>
  <c r="E74" i="17"/>
  <c r="D74" i="17"/>
  <c r="S73" i="17"/>
  <c r="G73" i="17"/>
  <c r="C73" i="17" s="1"/>
  <c r="E73" i="17"/>
  <c r="D73" i="17"/>
  <c r="S72" i="17"/>
  <c r="O72" i="17"/>
  <c r="G72" i="17"/>
  <c r="E72" i="17"/>
  <c r="D72" i="17"/>
  <c r="C72" i="17"/>
  <c r="W71" i="17"/>
  <c r="S71" i="17"/>
  <c r="O71" i="17"/>
  <c r="G71" i="17"/>
  <c r="F71" i="17"/>
  <c r="E71" i="17"/>
  <c r="D71" i="17"/>
  <c r="C71" i="17"/>
  <c r="S70" i="17"/>
  <c r="G70" i="17"/>
  <c r="C70" i="17" s="1"/>
  <c r="E70" i="17"/>
  <c r="D70" i="17"/>
  <c r="S69" i="17"/>
  <c r="O69" i="17"/>
  <c r="G69" i="17"/>
  <c r="F69" i="17"/>
  <c r="E69" i="17"/>
  <c r="D69" i="17"/>
  <c r="C69" i="17"/>
  <c r="O68" i="17"/>
  <c r="K68" i="17"/>
  <c r="C68" i="17" s="1"/>
  <c r="E68" i="17"/>
  <c r="D68" i="17"/>
  <c r="S67" i="17"/>
  <c r="O67" i="17"/>
  <c r="G67" i="17"/>
  <c r="C67" i="17" s="1"/>
  <c r="E67" i="17"/>
  <c r="D67" i="17"/>
  <c r="S66" i="17"/>
  <c r="O66" i="17"/>
  <c r="G66" i="17"/>
  <c r="E66" i="17"/>
  <c r="D66" i="17"/>
  <c r="S65" i="17"/>
  <c r="C65" i="17" s="1"/>
  <c r="O65" i="17"/>
  <c r="G65" i="17"/>
  <c r="F65" i="17"/>
  <c r="E65" i="17"/>
  <c r="D65" i="17"/>
  <c r="W64" i="17"/>
  <c r="S64" i="17"/>
  <c r="O64" i="17"/>
  <c r="G64" i="17"/>
  <c r="E64" i="17"/>
  <c r="D64" i="17"/>
  <c r="S63" i="17"/>
  <c r="O63" i="17"/>
  <c r="G63" i="17"/>
  <c r="F63" i="17"/>
  <c r="E63" i="17"/>
  <c r="D63" i="17"/>
  <c r="S62" i="17"/>
  <c r="O62" i="17"/>
  <c r="G62" i="17"/>
  <c r="E62" i="17"/>
  <c r="D62" i="17"/>
  <c r="C62" i="17"/>
  <c r="S61" i="17"/>
  <c r="O61" i="17"/>
  <c r="G61" i="17"/>
  <c r="C61" i="17" s="1"/>
  <c r="E61" i="17"/>
  <c r="D61" i="17"/>
  <c r="W60" i="17"/>
  <c r="S60" i="17"/>
  <c r="O60" i="17"/>
  <c r="G60" i="17"/>
  <c r="E60" i="17"/>
  <c r="D60" i="17"/>
  <c r="A60" i="17"/>
  <c r="A61" i="17" s="1"/>
  <c r="A62" i="17" s="1"/>
  <c r="S59" i="17"/>
  <c r="O59" i="17"/>
  <c r="G59" i="17"/>
  <c r="E59" i="17"/>
  <c r="D59" i="17"/>
  <c r="W58" i="17"/>
  <c r="S58" i="17"/>
  <c r="O58" i="17"/>
  <c r="G58" i="17"/>
  <c r="E58" i="17"/>
  <c r="D58" i="17"/>
  <c r="S57" i="17"/>
  <c r="O57" i="17"/>
  <c r="G57" i="17"/>
  <c r="E57" i="17"/>
  <c r="D57" i="17"/>
  <c r="G56" i="17"/>
  <c r="C56" i="17" s="1"/>
  <c r="D56" i="17"/>
  <c r="G55" i="17"/>
  <c r="C55" i="17" s="1"/>
  <c r="E55" i="17"/>
  <c r="D55" i="17"/>
  <c r="W54" i="17"/>
  <c r="O54" i="17"/>
  <c r="K54" i="17"/>
  <c r="C54" i="17" s="1"/>
  <c r="G54" i="17"/>
  <c r="F54" i="17"/>
  <c r="E54" i="17"/>
  <c r="D54" i="17"/>
  <c r="G53" i="17"/>
  <c r="D53" i="17"/>
  <c r="C53" i="17"/>
  <c r="G52" i="17"/>
  <c r="C52" i="17" s="1"/>
  <c r="D52" i="17"/>
  <c r="G51" i="17"/>
  <c r="C51" i="17" s="1"/>
  <c r="D51" i="17"/>
  <c r="G50" i="17"/>
  <c r="C50" i="17" s="1"/>
  <c r="D50" i="17"/>
  <c r="K49" i="17"/>
  <c r="C49" i="17" s="1"/>
  <c r="E49" i="17"/>
  <c r="D49" i="17"/>
  <c r="Z48" i="17"/>
  <c r="F48" i="17" s="1"/>
  <c r="X48" i="17"/>
  <c r="W48" i="17"/>
  <c r="W47" i="17" s="1"/>
  <c r="Q48" i="17"/>
  <c r="P48" i="17"/>
  <c r="O48" i="17"/>
  <c r="M48" i="17"/>
  <c r="M47" i="17" s="1"/>
  <c r="L48" i="17"/>
  <c r="K48" i="17"/>
  <c r="K47" i="17" s="1"/>
  <c r="I48" i="17"/>
  <c r="I47" i="17" s="1"/>
  <c r="H48" i="17"/>
  <c r="G48" i="17" s="1"/>
  <c r="Z47" i="17"/>
  <c r="X47" i="17"/>
  <c r="V47" i="17"/>
  <c r="V213" i="17" s="1"/>
  <c r="U47" i="17"/>
  <c r="U213" i="17" s="1"/>
  <c r="T47" i="17"/>
  <c r="R47" i="17"/>
  <c r="R213" i="17" s="1"/>
  <c r="Q47" i="17"/>
  <c r="Q213" i="17" s="1"/>
  <c r="P47" i="17"/>
  <c r="L47" i="17"/>
  <c r="J47" i="17"/>
  <c r="F47" i="17"/>
  <c r="S46" i="17"/>
  <c r="K46" i="17"/>
  <c r="G46" i="17"/>
  <c r="C46" i="17" s="1"/>
  <c r="E46" i="17"/>
  <c r="D46" i="17"/>
  <c r="S45" i="17"/>
  <c r="K45" i="17"/>
  <c r="G45" i="17"/>
  <c r="C45" i="17" s="1"/>
  <c r="E45" i="17"/>
  <c r="D45" i="17"/>
  <c r="S44" i="17"/>
  <c r="K44" i="17"/>
  <c r="G44" i="17"/>
  <c r="E44" i="17"/>
  <c r="D44" i="17"/>
  <c r="S43" i="17"/>
  <c r="K43" i="17"/>
  <c r="G43" i="17"/>
  <c r="C43" i="17" s="1"/>
  <c r="E43" i="17"/>
  <c r="D43" i="17"/>
  <c r="S42" i="17"/>
  <c r="K42" i="17"/>
  <c r="G42" i="17"/>
  <c r="E42" i="17"/>
  <c r="D42" i="17"/>
  <c r="S41" i="17"/>
  <c r="K41" i="17"/>
  <c r="G41" i="17"/>
  <c r="C41" i="17" s="1"/>
  <c r="E41" i="17"/>
  <c r="D41" i="17"/>
  <c r="K40" i="17"/>
  <c r="G40" i="17"/>
  <c r="C40" i="17" s="1"/>
  <c r="E40" i="17"/>
  <c r="D40" i="17"/>
  <c r="S39" i="17"/>
  <c r="K39" i="17"/>
  <c r="G39" i="17"/>
  <c r="E39" i="17"/>
  <c r="D39" i="17"/>
  <c r="S38" i="17"/>
  <c r="C38" i="17" s="1"/>
  <c r="K38" i="17"/>
  <c r="G38" i="17"/>
  <c r="E38" i="17"/>
  <c r="D38" i="17"/>
  <c r="S37" i="17"/>
  <c r="K37" i="17"/>
  <c r="G37" i="17"/>
  <c r="C37" i="17" s="1"/>
  <c r="E37" i="17"/>
  <c r="D37" i="17"/>
  <c r="K36" i="17"/>
  <c r="G36" i="17"/>
  <c r="F36" i="17"/>
  <c r="E36" i="17"/>
  <c r="D36" i="17"/>
  <c r="G35" i="17"/>
  <c r="C35" i="17" s="1"/>
  <c r="D35" i="17"/>
  <c r="H34" i="17"/>
  <c r="D34" i="17" s="1"/>
  <c r="G34" i="17"/>
  <c r="C34" i="17"/>
  <c r="G33" i="17"/>
  <c r="C33" i="17" s="1"/>
  <c r="D33" i="17"/>
  <c r="G32" i="17"/>
  <c r="C32" i="17" s="1"/>
  <c r="D32" i="17"/>
  <c r="H31" i="17"/>
  <c r="D31" i="17"/>
  <c r="G30" i="17"/>
  <c r="G28" i="17" s="1"/>
  <c r="D30" i="17"/>
  <c r="G29" i="17"/>
  <c r="C29" i="17" s="1"/>
  <c r="D29" i="17"/>
  <c r="H28" i="17"/>
  <c r="D28" i="17" s="1"/>
  <c r="G27" i="17"/>
  <c r="C27" i="17" s="1"/>
  <c r="E27" i="17"/>
  <c r="D27" i="17"/>
  <c r="I26" i="17"/>
  <c r="E26" i="17" s="1"/>
  <c r="H26" i="17"/>
  <c r="G26" i="17" s="1"/>
  <c r="C26" i="17" s="1"/>
  <c r="S25" i="17"/>
  <c r="S23" i="17" s="1"/>
  <c r="D25" i="17"/>
  <c r="G24" i="17"/>
  <c r="C24" i="17" s="1"/>
  <c r="D24" i="17"/>
  <c r="T23" i="17"/>
  <c r="H23" i="17"/>
  <c r="D23" i="17" s="1"/>
  <c r="G23" i="17"/>
  <c r="C23" i="17" s="1"/>
  <c r="K22" i="17"/>
  <c r="K21" i="17" s="1"/>
  <c r="C21" i="17" s="1"/>
  <c r="D22" i="17"/>
  <c r="C22" i="17"/>
  <c r="L21" i="17"/>
  <c r="D21" i="17"/>
  <c r="G20" i="17"/>
  <c r="E20" i="17"/>
  <c r="D20" i="17"/>
  <c r="C20" i="17"/>
  <c r="G19" i="17"/>
  <c r="F19" i="17"/>
  <c r="D19" i="17"/>
  <c r="C19" i="17"/>
  <c r="G18" i="17"/>
  <c r="D18" i="17"/>
  <c r="C18" i="17"/>
  <c r="G17" i="17"/>
  <c r="C17" i="17" s="1"/>
  <c r="F17" i="17"/>
  <c r="W16" i="17"/>
  <c r="W15" i="17" s="1"/>
  <c r="W10" i="17" s="1"/>
  <c r="S16" i="17"/>
  <c r="K16" i="17"/>
  <c r="K15" i="17" s="1"/>
  <c r="K10" i="17" s="1"/>
  <c r="G16" i="17"/>
  <c r="F16" i="17"/>
  <c r="E16" i="17"/>
  <c r="E15" i="17" s="1"/>
  <c r="D16" i="17"/>
  <c r="Z15" i="17"/>
  <c r="Z10" i="17" s="1"/>
  <c r="X15" i="17"/>
  <c r="X10" i="17" s="1"/>
  <c r="T15" i="17"/>
  <c r="S15" i="17"/>
  <c r="M15" i="17"/>
  <c r="M10" i="17" s="1"/>
  <c r="L15" i="17"/>
  <c r="L10" i="17" s="1"/>
  <c r="L213" i="17" s="1"/>
  <c r="J15" i="17"/>
  <c r="J10" i="17" s="1"/>
  <c r="I15" i="17"/>
  <c r="H15" i="17"/>
  <c r="F15" i="17"/>
  <c r="G14" i="17"/>
  <c r="C14" i="17" s="1"/>
  <c r="E14" i="17"/>
  <c r="D14" i="17"/>
  <c r="G13" i="17"/>
  <c r="C13" i="17" s="1"/>
  <c r="D13" i="17"/>
  <c r="G12" i="17"/>
  <c r="C12" i="17" s="1"/>
  <c r="E12" i="17"/>
  <c r="D12" i="17"/>
  <c r="I11" i="17"/>
  <c r="E11" i="17" s="1"/>
  <c r="H11" i="17"/>
  <c r="D11" i="17" s="1"/>
  <c r="T10" i="17"/>
  <c r="T213" i="17" s="1"/>
  <c r="G15" i="17" l="1"/>
  <c r="C15" i="17" s="1"/>
  <c r="H47" i="17"/>
  <c r="D47" i="17"/>
  <c r="E47" i="17"/>
  <c r="D48" i="17"/>
  <c r="C58" i="17"/>
  <c r="C75" i="17"/>
  <c r="C78" i="17"/>
  <c r="G31" i="17"/>
  <c r="C31" i="17" s="1"/>
  <c r="C36" i="17"/>
  <c r="C44" i="17"/>
  <c r="E48" i="17"/>
  <c r="C57" i="17"/>
  <c r="C63" i="17"/>
  <c r="C64" i="17"/>
  <c r="C89" i="17"/>
  <c r="F97" i="17"/>
  <c r="W96" i="17"/>
  <c r="W213" i="17" s="1"/>
  <c r="C196" i="17"/>
  <c r="C16" i="17"/>
  <c r="D26" i="17"/>
  <c r="O47" i="17"/>
  <c r="O213" i="17" s="1"/>
  <c r="C66" i="17"/>
  <c r="C83" i="17"/>
  <c r="H96" i="17"/>
  <c r="D96" i="17" s="1"/>
  <c r="X213" i="17"/>
  <c r="D15" i="17"/>
  <c r="C25" i="17"/>
  <c r="C30" i="17"/>
  <c r="I10" i="17"/>
  <c r="I213" i="17" s="1"/>
  <c r="E213" i="17" s="1"/>
  <c r="M213" i="17"/>
  <c r="Z213" i="17"/>
  <c r="C39" i="17"/>
  <c r="C42" i="17"/>
  <c r="C59" i="17"/>
  <c r="C60" i="17"/>
  <c r="C74" i="17"/>
  <c r="C82" i="17"/>
  <c r="C87" i="17"/>
  <c r="C88" i="17"/>
  <c r="C124" i="17"/>
  <c r="C125" i="17"/>
  <c r="F175" i="17"/>
  <c r="F174" i="17" s="1"/>
  <c r="S96" i="17"/>
  <c r="C119" i="17"/>
  <c r="E126" i="17"/>
  <c r="F126" i="17"/>
  <c r="D174" i="17"/>
  <c r="D203" i="17"/>
  <c r="D207" i="17"/>
  <c r="D211" i="17"/>
  <c r="C113" i="17"/>
  <c r="C117" i="17"/>
  <c r="E10" i="17"/>
  <c r="J213" i="17"/>
  <c r="F213" i="17" s="1"/>
  <c r="F10" i="17"/>
  <c r="C28" i="17"/>
  <c r="C48" i="17"/>
  <c r="G47" i="17"/>
  <c r="S10" i="17"/>
  <c r="G11" i="17"/>
  <c r="C11" i="17" s="1"/>
  <c r="S47" i="17"/>
  <c r="C109" i="17"/>
  <c r="C191" i="17"/>
  <c r="G203" i="17"/>
  <c r="C203" i="17" s="1"/>
  <c r="P213" i="17"/>
  <c r="H10" i="17"/>
  <c r="G96" i="17"/>
  <c r="G127" i="17"/>
  <c r="G175" i="17"/>
  <c r="K175" i="17"/>
  <c r="K174" i="17" s="1"/>
  <c r="K213" i="17" s="1"/>
  <c r="H200" i="17"/>
  <c r="D200" i="17" s="1"/>
  <c r="N90" i="14"/>
  <c r="F90" i="14" s="1"/>
  <c r="F134" i="14"/>
  <c r="F127" i="14"/>
  <c r="F123" i="14"/>
  <c r="F121" i="14"/>
  <c r="F108" i="14"/>
  <c r="G106" i="14"/>
  <c r="H106" i="14"/>
  <c r="F104" i="14"/>
  <c r="G104" i="14"/>
  <c r="H104" i="14"/>
  <c r="G103" i="14"/>
  <c r="H103" i="14"/>
  <c r="G90" i="14"/>
  <c r="H90" i="14"/>
  <c r="G16" i="14"/>
  <c r="H16" i="14"/>
  <c r="F16" i="14"/>
  <c r="Z81" i="14"/>
  <c r="AA81" i="14"/>
  <c r="AB81" i="14"/>
  <c r="Y81" i="14"/>
  <c r="Y90" i="14"/>
  <c r="N143" i="14"/>
  <c r="F143" i="14" s="1"/>
  <c r="N141" i="14"/>
  <c r="F141" i="14" s="1"/>
  <c r="N137" i="14"/>
  <c r="F137" i="14" s="1"/>
  <c r="N121" i="14"/>
  <c r="Y108" i="14"/>
  <c r="N107" i="14"/>
  <c r="F107" i="14" s="1"/>
  <c r="Y106" i="14"/>
  <c r="N106" i="14"/>
  <c r="F106" i="14" s="1"/>
  <c r="Y104" i="14"/>
  <c r="N103" i="14"/>
  <c r="F103" i="14" s="1"/>
  <c r="Y15" i="14"/>
  <c r="Y152" i="14" s="1"/>
  <c r="N16" i="14"/>
  <c r="AB152" i="14"/>
  <c r="Y143" i="14"/>
  <c r="Y141" i="14"/>
  <c r="Y137" i="14"/>
  <c r="Y134" i="14"/>
  <c r="Y127" i="14"/>
  <c r="Y123" i="14"/>
  <c r="Y121" i="14"/>
  <c r="Y107" i="14"/>
  <c r="Y103" i="14"/>
  <c r="Z152" i="14"/>
  <c r="Y16" i="14"/>
  <c r="S81" i="14"/>
  <c r="R81" i="14"/>
  <c r="H55" i="14"/>
  <c r="J81" i="14"/>
  <c r="P81" i="14"/>
  <c r="H109" i="14"/>
  <c r="M109" i="14"/>
  <c r="H108" i="14"/>
  <c r="M121" i="14"/>
  <c r="H128" i="14"/>
  <c r="U128" i="14"/>
  <c r="F128" i="14"/>
  <c r="G128" i="14"/>
  <c r="Q128" i="14"/>
  <c r="I128" i="14"/>
  <c r="E128" i="14" s="1"/>
  <c r="M151" i="14"/>
  <c r="M150" i="14"/>
  <c r="M146" i="14"/>
  <c r="M143" i="14"/>
  <c r="M141" i="14"/>
  <c r="M137" i="14"/>
  <c r="H119" i="14"/>
  <c r="H114" i="14"/>
  <c r="H110" i="14"/>
  <c r="H111" i="14"/>
  <c r="T152" i="14"/>
  <c r="W152" i="14"/>
  <c r="X152" i="14"/>
  <c r="M105" i="14"/>
  <c r="M103" i="14"/>
  <c r="L81" i="14"/>
  <c r="H81" i="14" s="1"/>
  <c r="K81" i="14"/>
  <c r="G81" i="14" s="1"/>
  <c r="H99" i="14"/>
  <c r="M90" i="14"/>
  <c r="H51" i="14"/>
  <c r="L50" i="14"/>
  <c r="P50" i="14"/>
  <c r="H52" i="14"/>
  <c r="F52" i="14"/>
  <c r="M52" i="14"/>
  <c r="E52" i="14" s="1"/>
  <c r="H62" i="14"/>
  <c r="M62" i="14"/>
  <c r="E62" i="14" s="1"/>
  <c r="H61" i="14"/>
  <c r="I61" i="14"/>
  <c r="E61" i="14"/>
  <c r="H63" i="14"/>
  <c r="F59" i="14"/>
  <c r="F60" i="14"/>
  <c r="I60" i="14"/>
  <c r="E60" i="14" s="1"/>
  <c r="H59" i="14"/>
  <c r="I59" i="14"/>
  <c r="E59" i="14"/>
  <c r="F58" i="14"/>
  <c r="H58" i="14"/>
  <c r="M58" i="14"/>
  <c r="E58" i="14"/>
  <c r="J22" i="14"/>
  <c r="H35" i="14"/>
  <c r="I35" i="14"/>
  <c r="E35" i="14"/>
  <c r="F42" i="14"/>
  <c r="I42" i="14"/>
  <c r="E42" i="14" s="1"/>
  <c r="F41" i="14"/>
  <c r="I41" i="14"/>
  <c r="E41" i="14" s="1"/>
  <c r="H20" i="14"/>
  <c r="U16" i="14"/>
  <c r="H17" i="14"/>
  <c r="K15" i="14"/>
  <c r="L15" i="14"/>
  <c r="H15" i="14" s="1"/>
  <c r="H126" i="14"/>
  <c r="U126" i="14"/>
  <c r="O81" i="14"/>
  <c r="F92" i="14"/>
  <c r="F93" i="14"/>
  <c r="F94" i="14"/>
  <c r="F95" i="14"/>
  <c r="F96" i="14"/>
  <c r="F97" i="14"/>
  <c r="F98" i="14"/>
  <c r="F99" i="14"/>
  <c r="F100" i="14"/>
  <c r="I92" i="14"/>
  <c r="E92" i="14"/>
  <c r="I93" i="14"/>
  <c r="E93" i="14" s="1"/>
  <c r="I94" i="14"/>
  <c r="E94" i="14"/>
  <c r="I95" i="14"/>
  <c r="E95" i="14" s="1"/>
  <c r="I96" i="14"/>
  <c r="E96" i="14"/>
  <c r="I97" i="14"/>
  <c r="E97" i="14" s="1"/>
  <c r="I98" i="14"/>
  <c r="E98" i="14"/>
  <c r="I99" i="14"/>
  <c r="E99" i="14" s="1"/>
  <c r="I100" i="14"/>
  <c r="E100" i="14"/>
  <c r="N81" i="14"/>
  <c r="M85" i="14"/>
  <c r="E85" i="14"/>
  <c r="V43" i="14"/>
  <c r="V152" i="14"/>
  <c r="U49" i="14"/>
  <c r="U43" i="14" s="1"/>
  <c r="J15" i="14"/>
  <c r="F15" i="14" s="1"/>
  <c r="N15" i="14"/>
  <c r="N22" i="14"/>
  <c r="M22" i="14" s="1"/>
  <c r="N50" i="14"/>
  <c r="F40" i="14"/>
  <c r="I40" i="14"/>
  <c r="E40" i="14" s="1"/>
  <c r="J68" i="14"/>
  <c r="J64" i="14"/>
  <c r="J50" i="14"/>
  <c r="J43" i="14"/>
  <c r="J11" i="14"/>
  <c r="M54" i="14"/>
  <c r="M106" i="14"/>
  <c r="U109" i="14"/>
  <c r="G33" i="14"/>
  <c r="G109" i="14"/>
  <c r="F109" i="14"/>
  <c r="I109" i="14"/>
  <c r="F79" i="14"/>
  <c r="I79" i="14"/>
  <c r="E79" i="14" s="1"/>
  <c r="F76" i="14"/>
  <c r="J75" i="14"/>
  <c r="I75" i="14" s="1"/>
  <c r="E75" i="14" s="1"/>
  <c r="I76" i="14"/>
  <c r="E76" i="14"/>
  <c r="F48" i="14"/>
  <c r="I48" i="14"/>
  <c r="E48" i="14"/>
  <c r="F39" i="14"/>
  <c r="I39" i="14"/>
  <c r="E39" i="14" s="1"/>
  <c r="F38" i="14"/>
  <c r="I38" i="14"/>
  <c r="E38" i="14" s="1"/>
  <c r="I13" i="14"/>
  <c r="E13" i="14"/>
  <c r="U145" i="14"/>
  <c r="U146" i="14"/>
  <c r="Q132" i="14"/>
  <c r="Q144" i="14"/>
  <c r="I144" i="14"/>
  <c r="G144" i="14"/>
  <c r="F144" i="14"/>
  <c r="F51" i="14"/>
  <c r="G85" i="14"/>
  <c r="I105" i="14"/>
  <c r="J77" i="14"/>
  <c r="I17" i="14"/>
  <c r="E17" i="14"/>
  <c r="I103" i="14"/>
  <c r="F13" i="14"/>
  <c r="K50" i="14"/>
  <c r="G50" i="14" s="1"/>
  <c r="H101" i="14"/>
  <c r="F73" i="14"/>
  <c r="I73" i="14"/>
  <c r="E73" i="14" s="1"/>
  <c r="F72" i="14"/>
  <c r="I72" i="14"/>
  <c r="E72" i="14"/>
  <c r="E54" i="14"/>
  <c r="F37" i="14"/>
  <c r="F20" i="14"/>
  <c r="I20" i="14"/>
  <c r="E20" i="14" s="1"/>
  <c r="I116" i="14"/>
  <c r="G67" i="15"/>
  <c r="G72" i="15"/>
  <c r="F79" i="15"/>
  <c r="F72" i="15"/>
  <c r="F67" i="15"/>
  <c r="S89" i="15"/>
  <c r="H134" i="14"/>
  <c r="I130" i="14"/>
  <c r="I134" i="14"/>
  <c r="U151" i="14"/>
  <c r="G207" i="15"/>
  <c r="C207" i="15"/>
  <c r="D207" i="15"/>
  <c r="H206" i="15"/>
  <c r="G206" i="15" s="1"/>
  <c r="C206" i="15" s="1"/>
  <c r="G205" i="15"/>
  <c r="C205" i="15"/>
  <c r="D205" i="15"/>
  <c r="G204" i="15"/>
  <c r="C204" i="15"/>
  <c r="D204" i="15"/>
  <c r="A204" i="15"/>
  <c r="A205" i="15"/>
  <c r="H203" i="15"/>
  <c r="G203" i="15"/>
  <c r="C203" i="15" s="1"/>
  <c r="G202" i="15"/>
  <c r="G200" i="15"/>
  <c r="D202" i="15"/>
  <c r="K201" i="15"/>
  <c r="C201" i="15"/>
  <c r="D201" i="15"/>
  <c r="L200" i="15"/>
  <c r="D200" i="15" s="1"/>
  <c r="K200" i="15"/>
  <c r="H200" i="15"/>
  <c r="G199" i="15"/>
  <c r="G198" i="15" s="1"/>
  <c r="C198" i="15" s="1"/>
  <c r="D199" i="15"/>
  <c r="A199" i="15"/>
  <c r="A200" i="15" s="1"/>
  <c r="A201" i="15" s="1"/>
  <c r="A202" i="15" s="1"/>
  <c r="H198" i="15"/>
  <c r="L197" i="15"/>
  <c r="S196" i="15"/>
  <c r="G196" i="15"/>
  <c r="C196" i="15" s="1"/>
  <c r="E196" i="15"/>
  <c r="D196" i="15"/>
  <c r="G195" i="15"/>
  <c r="C195" i="15"/>
  <c r="E195" i="15"/>
  <c r="D195" i="15"/>
  <c r="G194" i="15"/>
  <c r="C194" i="15"/>
  <c r="E194" i="15"/>
  <c r="D194" i="15"/>
  <c r="S193" i="15"/>
  <c r="G193" i="15"/>
  <c r="C193" i="15" s="1"/>
  <c r="E193" i="15"/>
  <c r="D193" i="15"/>
  <c r="G192" i="15"/>
  <c r="C192" i="15" s="1"/>
  <c r="E192" i="15"/>
  <c r="D192" i="15"/>
  <c r="G191" i="15"/>
  <c r="C191" i="15" s="1"/>
  <c r="E191" i="15"/>
  <c r="D191" i="15"/>
  <c r="G190" i="15"/>
  <c r="C190" i="15"/>
  <c r="E190" i="15"/>
  <c r="D190" i="15"/>
  <c r="S189" i="15"/>
  <c r="G189" i="15"/>
  <c r="C189" i="15" s="1"/>
  <c r="E189" i="15"/>
  <c r="D189" i="15"/>
  <c r="G188" i="15"/>
  <c r="C188" i="15"/>
  <c r="E188" i="15"/>
  <c r="D188" i="15"/>
  <c r="A188" i="15"/>
  <c r="A189" i="15"/>
  <c r="A190" i="15"/>
  <c r="A191" i="15" s="1"/>
  <c r="A192" i="15" s="1"/>
  <c r="A193" i="15" s="1"/>
  <c r="A194" i="15" s="1"/>
  <c r="A195" i="15" s="1"/>
  <c r="A196" i="15" s="1"/>
  <c r="S187" i="15"/>
  <c r="G187" i="15"/>
  <c r="C187" i="15" s="1"/>
  <c r="E187" i="15"/>
  <c r="E175" i="15" s="1"/>
  <c r="D187" i="15"/>
  <c r="G186" i="15"/>
  <c r="G185" i="15" s="1"/>
  <c r="C185" i="15" s="1"/>
  <c r="D186" i="15"/>
  <c r="A186" i="15"/>
  <c r="H185" i="15"/>
  <c r="D185" i="15"/>
  <c r="G184" i="15"/>
  <c r="C184" i="15"/>
  <c r="D184" i="15"/>
  <c r="G183" i="15"/>
  <c r="D183" i="15"/>
  <c r="C183" i="15"/>
  <c r="G182" i="15"/>
  <c r="D182" i="15"/>
  <c r="C182" i="15"/>
  <c r="K181" i="15"/>
  <c r="C181" i="15" s="1"/>
  <c r="D181" i="15"/>
  <c r="G180" i="15"/>
  <c r="C180" i="15"/>
  <c r="D180" i="15"/>
  <c r="A180" i="15"/>
  <c r="A181" i="15"/>
  <c r="G179" i="15"/>
  <c r="C179" i="15" s="1"/>
  <c r="F179" i="15"/>
  <c r="K178" i="15"/>
  <c r="C178" i="15"/>
  <c r="F178" i="15"/>
  <c r="N177" i="15"/>
  <c r="K177" i="15"/>
  <c r="C177" i="15"/>
  <c r="G177" i="15"/>
  <c r="D177" i="15"/>
  <c r="L176" i="15"/>
  <c r="J176" i="15"/>
  <c r="J175" i="15" s="1"/>
  <c r="H176" i="15"/>
  <c r="V175" i="15"/>
  <c r="U175" i="15"/>
  <c r="T175" i="15"/>
  <c r="I175" i="15"/>
  <c r="S174" i="15"/>
  <c r="C174" i="15"/>
  <c r="K174" i="15"/>
  <c r="E174" i="15"/>
  <c r="D174" i="15"/>
  <c r="A174" i="15"/>
  <c r="A175" i="15" s="1"/>
  <c r="A176" i="15" s="1"/>
  <c r="A177" i="15" s="1"/>
  <c r="A178" i="15" s="1"/>
  <c r="S173" i="15"/>
  <c r="K173" i="15"/>
  <c r="C173" i="15" s="1"/>
  <c r="E173" i="15"/>
  <c r="D173" i="15"/>
  <c r="G172" i="15"/>
  <c r="C172" i="15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/>
  <c r="E157" i="15"/>
  <c r="D157" i="15"/>
  <c r="G156" i="15"/>
  <c r="C156" i="15"/>
  <c r="D156" i="15"/>
  <c r="G155" i="15"/>
  <c r="C155" i="15" s="1"/>
  <c r="D155" i="15"/>
  <c r="G154" i="15"/>
  <c r="C154" i="15" s="1"/>
  <c r="F154" i="15"/>
  <c r="G153" i="15"/>
  <c r="C153" i="15"/>
  <c r="F153" i="15"/>
  <c r="K152" i="15"/>
  <c r="C152" i="15"/>
  <c r="E152" i="15"/>
  <c r="D152" i="15"/>
  <c r="G151" i="15"/>
  <c r="C151" i="15"/>
  <c r="D151" i="15"/>
  <c r="G150" i="15"/>
  <c r="C150" i="15" s="1"/>
  <c r="D150" i="15"/>
  <c r="K149" i="15"/>
  <c r="K148" i="15"/>
  <c r="C148" i="15" s="1"/>
  <c r="D148" i="15"/>
  <c r="K147" i="15"/>
  <c r="C147" i="15"/>
  <c r="D147" i="15"/>
  <c r="A147" i="15"/>
  <c r="A148" i="15"/>
  <c r="G146" i="15"/>
  <c r="C146" i="15" s="1"/>
  <c r="D146" i="15"/>
  <c r="G145" i="15"/>
  <c r="C145" i="15"/>
  <c r="D145" i="15"/>
  <c r="G144" i="15"/>
  <c r="C144" i="15"/>
  <c r="D144" i="15"/>
  <c r="G143" i="15"/>
  <c r="D143" i="15"/>
  <c r="G142" i="15"/>
  <c r="G141" i="15" s="1"/>
  <c r="D142" i="15"/>
  <c r="M141" i="15"/>
  <c r="M140" i="15"/>
  <c r="L141" i="15"/>
  <c r="J141" i="15"/>
  <c r="H141" i="15"/>
  <c r="D141" i="15"/>
  <c r="A141" i="15"/>
  <c r="A142" i="15" s="1"/>
  <c r="A143" i="15" s="1"/>
  <c r="A144" i="15" s="1"/>
  <c r="U140" i="15"/>
  <c r="T140" i="15"/>
  <c r="S140" i="15"/>
  <c r="L140" i="15"/>
  <c r="I140" i="15"/>
  <c r="S139" i="15"/>
  <c r="G139" i="15"/>
  <c r="E139" i="15"/>
  <c r="D139" i="15"/>
  <c r="S138" i="15"/>
  <c r="G138" i="15"/>
  <c r="E138" i="15"/>
  <c r="D138" i="15"/>
  <c r="G137" i="15"/>
  <c r="C137" i="15"/>
  <c r="D137" i="15"/>
  <c r="G136" i="15"/>
  <c r="D136" i="15"/>
  <c r="C136" i="15"/>
  <c r="D135" i="15"/>
  <c r="G134" i="15"/>
  <c r="C134" i="15"/>
  <c r="D134" i="15"/>
  <c r="G133" i="15"/>
  <c r="C133" i="15" s="1"/>
  <c r="D133" i="15"/>
  <c r="G132" i="15"/>
  <c r="C132" i="15" s="1"/>
  <c r="D132" i="15"/>
  <c r="S131" i="15"/>
  <c r="G131" i="15"/>
  <c r="C131" i="15" s="1"/>
  <c r="E131" i="15"/>
  <c r="D131" i="15"/>
  <c r="G130" i="15"/>
  <c r="C130" i="15" s="1"/>
  <c r="D130" i="15"/>
  <c r="G129" i="15"/>
  <c r="C129" i="15"/>
  <c r="E129" i="15"/>
  <c r="D129" i="15"/>
  <c r="S128" i="15"/>
  <c r="G128" i="15"/>
  <c r="C128" i="15" s="1"/>
  <c r="E128" i="15"/>
  <c r="D128" i="15"/>
  <c r="S127" i="15"/>
  <c r="G127" i="15"/>
  <c r="E127" i="15"/>
  <c r="D127" i="15"/>
  <c r="G126" i="15"/>
  <c r="C126" i="15" s="1"/>
  <c r="E126" i="15"/>
  <c r="D126" i="15"/>
  <c r="S125" i="15"/>
  <c r="G125" i="15"/>
  <c r="C125" i="15" s="1"/>
  <c r="E125" i="15"/>
  <c r="D125" i="15"/>
  <c r="S124" i="15"/>
  <c r="G124" i="15"/>
  <c r="C124" i="15" s="1"/>
  <c r="E124" i="15"/>
  <c r="D124" i="15"/>
  <c r="A124" i="15"/>
  <c r="A125" i="15"/>
  <c r="A126" i="15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E123" i="15"/>
  <c r="D123" i="15"/>
  <c r="C123" i="15"/>
  <c r="S122" i="15"/>
  <c r="C122" i="15" s="1"/>
  <c r="G122" i="15"/>
  <c r="E122" i="15"/>
  <c r="D122" i="15"/>
  <c r="G121" i="15"/>
  <c r="C121" i="15"/>
  <c r="D121" i="15"/>
  <c r="G120" i="15"/>
  <c r="C120" i="15" s="1"/>
  <c r="D120" i="15"/>
  <c r="G119" i="15"/>
  <c r="C119" i="15" s="1"/>
  <c r="D119" i="15"/>
  <c r="G118" i="15"/>
  <c r="D118" i="15"/>
  <c r="C118" i="15"/>
  <c r="S117" i="15"/>
  <c r="G117" i="15"/>
  <c r="C117" i="15" s="1"/>
  <c r="E117" i="15"/>
  <c r="D117" i="15"/>
  <c r="G116" i="15"/>
  <c r="D116" i="15"/>
  <c r="C116" i="15"/>
  <c r="G115" i="15"/>
  <c r="C115" i="15"/>
  <c r="D115" i="15"/>
  <c r="S114" i="15"/>
  <c r="C114" i="15" s="1"/>
  <c r="G114" i="15"/>
  <c r="F114" i="15"/>
  <c r="E114" i="15"/>
  <c r="D114" i="15"/>
  <c r="G113" i="15"/>
  <c r="D113" i="15"/>
  <c r="C113" i="15"/>
  <c r="G112" i="15"/>
  <c r="C112" i="15"/>
  <c r="D112" i="15"/>
  <c r="S111" i="15"/>
  <c r="C111" i="15" s="1"/>
  <c r="G111" i="15"/>
  <c r="F111" i="15"/>
  <c r="E111" i="15"/>
  <c r="D111" i="15"/>
  <c r="G110" i="15"/>
  <c r="D110" i="15"/>
  <c r="C110" i="15"/>
  <c r="G109" i="15"/>
  <c r="C109" i="15"/>
  <c r="D109" i="15"/>
  <c r="G108" i="15"/>
  <c r="C108" i="15" s="1"/>
  <c r="D108" i="15"/>
  <c r="G107" i="15"/>
  <c r="C107" i="15" s="1"/>
  <c r="D107" i="15"/>
  <c r="G106" i="15"/>
  <c r="D106" i="15"/>
  <c r="C106" i="15"/>
  <c r="G105" i="15"/>
  <c r="C105" i="15"/>
  <c r="D105" i="15"/>
  <c r="G104" i="15"/>
  <c r="C104" i="15" s="1"/>
  <c r="D104" i="15"/>
  <c r="A104" i="15"/>
  <c r="G103" i="15"/>
  <c r="C103" i="15" s="1"/>
  <c r="D103" i="15"/>
  <c r="G102" i="15"/>
  <c r="C102" i="15" s="1"/>
  <c r="D102" i="15"/>
  <c r="G101" i="15"/>
  <c r="C101" i="15" s="1"/>
  <c r="D101" i="15"/>
  <c r="H100" i="15"/>
  <c r="H99" i="15"/>
  <c r="D99" i="15" s="1"/>
  <c r="V99" i="15"/>
  <c r="U99" i="15"/>
  <c r="T99" i="15"/>
  <c r="I99" i="15"/>
  <c r="F99" i="15"/>
  <c r="G98" i="15"/>
  <c r="C98" i="15"/>
  <c r="D98" i="15"/>
  <c r="A98" i="15"/>
  <c r="A99" i="15"/>
  <c r="A100" i="15"/>
  <c r="A101" i="15" s="1"/>
  <c r="A102" i="15" s="1"/>
  <c r="G97" i="15"/>
  <c r="C97" i="15"/>
  <c r="D97" i="15"/>
  <c r="G96" i="15"/>
  <c r="C96" i="15"/>
  <c r="E96" i="15"/>
  <c r="D96" i="15"/>
  <c r="G95" i="15"/>
  <c r="C95" i="15"/>
  <c r="E95" i="15"/>
  <c r="D95" i="15"/>
  <c r="G94" i="15"/>
  <c r="C94" i="15"/>
  <c r="E94" i="15"/>
  <c r="D94" i="15"/>
  <c r="A94" i="15"/>
  <c r="A95" i="15"/>
  <c r="A96" i="15"/>
  <c r="G93" i="15"/>
  <c r="C93" i="15" s="1"/>
  <c r="E93" i="15"/>
  <c r="D93" i="15"/>
  <c r="G92" i="15"/>
  <c r="C92" i="15" s="1"/>
  <c r="E92" i="15"/>
  <c r="D92" i="15"/>
  <c r="G91" i="15"/>
  <c r="E91" i="15"/>
  <c r="D91" i="15"/>
  <c r="C91" i="15"/>
  <c r="G90" i="15"/>
  <c r="C90" i="15" s="1"/>
  <c r="D90" i="15"/>
  <c r="O89" i="15"/>
  <c r="G89" i="15"/>
  <c r="C89" i="15" s="1"/>
  <c r="F89" i="15"/>
  <c r="E89" i="15"/>
  <c r="D89" i="15"/>
  <c r="S88" i="15"/>
  <c r="O88" i="15"/>
  <c r="G88" i="15"/>
  <c r="E88" i="15"/>
  <c r="D88" i="15"/>
  <c r="S87" i="15"/>
  <c r="O87" i="15"/>
  <c r="C87" i="15" s="1"/>
  <c r="G87" i="15"/>
  <c r="E87" i="15"/>
  <c r="D87" i="15"/>
  <c r="A87" i="15"/>
  <c r="S86" i="15"/>
  <c r="O86" i="15"/>
  <c r="G86" i="15"/>
  <c r="E86" i="15"/>
  <c r="D86" i="15"/>
  <c r="S85" i="15"/>
  <c r="G85" i="15"/>
  <c r="C85" i="15" s="1"/>
  <c r="E85" i="15"/>
  <c r="D85" i="15"/>
  <c r="S84" i="15"/>
  <c r="O84" i="15"/>
  <c r="G84" i="15"/>
  <c r="E84" i="15"/>
  <c r="D84" i="15"/>
  <c r="A84" i="15"/>
  <c r="A85" i="15" s="1"/>
  <c r="S83" i="15"/>
  <c r="O83" i="15"/>
  <c r="G83" i="15"/>
  <c r="E83" i="15"/>
  <c r="D83" i="15"/>
  <c r="S82" i="15"/>
  <c r="O82" i="15"/>
  <c r="K82" i="15"/>
  <c r="G82" i="15"/>
  <c r="E82" i="15"/>
  <c r="D82" i="15"/>
  <c r="S81" i="15"/>
  <c r="O81" i="15"/>
  <c r="G81" i="15"/>
  <c r="E81" i="15"/>
  <c r="D81" i="15"/>
  <c r="S80" i="15"/>
  <c r="G80" i="15"/>
  <c r="C80" i="15" s="1"/>
  <c r="E80" i="15"/>
  <c r="D80" i="15"/>
  <c r="S79" i="15"/>
  <c r="O79" i="15"/>
  <c r="G79" i="15"/>
  <c r="E79" i="15"/>
  <c r="D79" i="15"/>
  <c r="A79" i="15"/>
  <c r="A80" i="15" s="1"/>
  <c r="A81" i="15" s="1"/>
  <c r="A82" i="15" s="1"/>
  <c r="S78" i="15"/>
  <c r="C78" i="15" s="1"/>
  <c r="G78" i="15"/>
  <c r="E78" i="15"/>
  <c r="D78" i="15"/>
  <c r="S77" i="15"/>
  <c r="O77" i="15"/>
  <c r="G77" i="15"/>
  <c r="E77" i="15"/>
  <c r="D77" i="15"/>
  <c r="S76" i="15"/>
  <c r="O76" i="15"/>
  <c r="G76" i="15"/>
  <c r="E76" i="15"/>
  <c r="D76" i="15"/>
  <c r="S75" i="15"/>
  <c r="O75" i="15"/>
  <c r="C75" i="15" s="1"/>
  <c r="G75" i="15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/>
  <c r="A75" i="15" s="1"/>
  <c r="A76" i="15" s="1"/>
  <c r="A77" i="15" s="1"/>
  <c r="S72" i="15"/>
  <c r="O72" i="15"/>
  <c r="E72" i="15"/>
  <c r="D72" i="15"/>
  <c r="S71" i="15"/>
  <c r="G71" i="15"/>
  <c r="C71" i="15" s="1"/>
  <c r="F71" i="15"/>
  <c r="E71" i="15"/>
  <c r="D71" i="15"/>
  <c r="S70" i="15"/>
  <c r="O70" i="15"/>
  <c r="C70" i="15"/>
  <c r="G70" i="15"/>
  <c r="F70" i="15"/>
  <c r="E70" i="15"/>
  <c r="D70" i="15"/>
  <c r="S69" i="15"/>
  <c r="O69" i="15"/>
  <c r="G69" i="15"/>
  <c r="C69" i="15"/>
  <c r="E69" i="15"/>
  <c r="D69" i="15"/>
  <c r="O68" i="15"/>
  <c r="K68" i="15"/>
  <c r="C68" i="15" s="1"/>
  <c r="E68" i="15"/>
  <c r="D68" i="15"/>
  <c r="S67" i="15"/>
  <c r="O67" i="15"/>
  <c r="E67" i="15"/>
  <c r="D67" i="15"/>
  <c r="A67" i="15"/>
  <c r="S66" i="15"/>
  <c r="O66" i="15"/>
  <c r="G66" i="15"/>
  <c r="E66" i="15"/>
  <c r="D66" i="15"/>
  <c r="S65" i="15"/>
  <c r="O65" i="15"/>
  <c r="G65" i="15"/>
  <c r="E65" i="15"/>
  <c r="D65" i="15"/>
  <c r="S64" i="15"/>
  <c r="O64" i="15"/>
  <c r="C64" i="15" s="1"/>
  <c r="G64" i="15"/>
  <c r="E64" i="15"/>
  <c r="D64" i="15"/>
  <c r="A64" i="15"/>
  <c r="A65" i="15" s="1"/>
  <c r="S63" i="15"/>
  <c r="O63" i="15"/>
  <c r="C63" i="15" s="1"/>
  <c r="G63" i="15"/>
  <c r="E63" i="15"/>
  <c r="D63" i="15"/>
  <c r="O62" i="15"/>
  <c r="C62" i="15" s="1"/>
  <c r="G62" i="15"/>
  <c r="E62" i="15"/>
  <c r="D62" i="15"/>
  <c r="O61" i="15"/>
  <c r="G61" i="15"/>
  <c r="E61" i="15"/>
  <c r="D61" i="15"/>
  <c r="S60" i="15"/>
  <c r="O60" i="15"/>
  <c r="G60" i="15"/>
  <c r="E60" i="15"/>
  <c r="D60" i="15"/>
  <c r="S59" i="15"/>
  <c r="O59" i="15"/>
  <c r="G59" i="15"/>
  <c r="E59" i="15"/>
  <c r="D59" i="15"/>
  <c r="S58" i="15"/>
  <c r="O58" i="15"/>
  <c r="G58" i="15"/>
  <c r="C58" i="15" s="1"/>
  <c r="E58" i="15"/>
  <c r="D58" i="15"/>
  <c r="S57" i="15"/>
  <c r="O57" i="15"/>
  <c r="G57" i="15"/>
  <c r="E57" i="15"/>
  <c r="D57" i="15"/>
  <c r="S56" i="15"/>
  <c r="O56" i="15"/>
  <c r="G56" i="15"/>
  <c r="E56" i="15"/>
  <c r="D56" i="15"/>
  <c r="A56" i="15"/>
  <c r="A57" i="15" s="1"/>
  <c r="A58" i="15" s="1"/>
  <c r="A59" i="15" s="1"/>
  <c r="A60" i="15" s="1"/>
  <c r="A61" i="15" s="1"/>
  <c r="A62" i="15" s="1"/>
  <c r="S55" i="15"/>
  <c r="O55" i="15"/>
  <c r="G55" i="15"/>
  <c r="C55" i="15" s="1"/>
  <c r="E55" i="15"/>
  <c r="D55" i="15"/>
  <c r="G54" i="15"/>
  <c r="C54" i="15" s="1"/>
  <c r="D54" i="15"/>
  <c r="G53" i="15"/>
  <c r="C53" i="15" s="1"/>
  <c r="E53" i="15"/>
  <c r="D53" i="15"/>
  <c r="O52" i="15"/>
  <c r="G52" i="15"/>
  <c r="C52" i="15" s="1"/>
  <c r="E52" i="15"/>
  <c r="D52" i="15"/>
  <c r="G51" i="15"/>
  <c r="C51" i="15" s="1"/>
  <c r="D51" i="15"/>
  <c r="G50" i="15"/>
  <c r="C50" i="15" s="1"/>
  <c r="D50" i="15"/>
  <c r="A50" i="15"/>
  <c r="G49" i="15"/>
  <c r="C49" i="15" s="1"/>
  <c r="D49" i="15"/>
  <c r="G48" i="15"/>
  <c r="C48" i="15"/>
  <c r="D48" i="15"/>
  <c r="K47" i="15"/>
  <c r="C47" i="15"/>
  <c r="D47" i="15"/>
  <c r="O46" i="15"/>
  <c r="D46" i="15" s="1"/>
  <c r="C46" i="15" s="1"/>
  <c r="E46" i="15"/>
  <c r="Q45" i="15"/>
  <c r="Q44" i="15" s="1"/>
  <c r="Q208" i="15" s="1"/>
  <c r="P45" i="15"/>
  <c r="O45" i="15" s="1"/>
  <c r="P44" i="15"/>
  <c r="P208" i="15" s="1"/>
  <c r="L45" i="15"/>
  <c r="L44" i="15"/>
  <c r="I45" i="15"/>
  <c r="I44" i="15" s="1"/>
  <c r="E44" i="15" s="1"/>
  <c r="H45" i="15"/>
  <c r="H44" i="15"/>
  <c r="A45" i="15"/>
  <c r="V44" i="15"/>
  <c r="U44" i="15"/>
  <c r="T44" i="15"/>
  <c r="M44" i="15"/>
  <c r="J44" i="15"/>
  <c r="S43" i="15"/>
  <c r="K43" i="15"/>
  <c r="C43" i="15" s="1"/>
  <c r="G43" i="15"/>
  <c r="E43" i="15"/>
  <c r="D43" i="15"/>
  <c r="S42" i="15"/>
  <c r="K42" i="15"/>
  <c r="G42" i="15"/>
  <c r="E42" i="15"/>
  <c r="D42" i="15"/>
  <c r="S41" i="15"/>
  <c r="K41" i="15"/>
  <c r="G41" i="15"/>
  <c r="E41" i="15"/>
  <c r="D41" i="15"/>
  <c r="S40" i="15"/>
  <c r="K40" i="15"/>
  <c r="G40" i="15"/>
  <c r="C40" i="15" s="1"/>
  <c r="E40" i="15"/>
  <c r="D40" i="15"/>
  <c r="S39" i="15"/>
  <c r="K39" i="15"/>
  <c r="G39" i="15"/>
  <c r="E39" i="15"/>
  <c r="D39" i="15"/>
  <c r="S38" i="15"/>
  <c r="C38" i="15" s="1"/>
  <c r="K38" i="15"/>
  <c r="G38" i="15"/>
  <c r="E38" i="15"/>
  <c r="D38" i="15"/>
  <c r="S37" i="15"/>
  <c r="K37" i="15"/>
  <c r="G37" i="15"/>
  <c r="C37" i="15" s="1"/>
  <c r="E37" i="15"/>
  <c r="D37" i="15"/>
  <c r="S36" i="15"/>
  <c r="K36" i="15"/>
  <c r="G36" i="15"/>
  <c r="E36" i="15"/>
  <c r="D36" i="15"/>
  <c r="S35" i="15"/>
  <c r="K35" i="15"/>
  <c r="G35" i="15"/>
  <c r="C35" i="15"/>
  <c r="E35" i="15"/>
  <c r="D35" i="15"/>
  <c r="A35" i="15"/>
  <c r="A36" i="15"/>
  <c r="A37" i="15" s="1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G33" i="15"/>
  <c r="C33" i="15" s="1"/>
  <c r="E33" i="15"/>
  <c r="D33" i="15"/>
  <c r="G32" i="15"/>
  <c r="C32" i="15"/>
  <c r="D32" i="15"/>
  <c r="H31" i="15"/>
  <c r="G31" i="15" s="1"/>
  <c r="C31" i="15" s="1"/>
  <c r="D31" i="15"/>
  <c r="G30" i="15"/>
  <c r="C30" i="15" s="1"/>
  <c r="D30" i="15"/>
  <c r="G29" i="15"/>
  <c r="G28" i="15" s="1"/>
  <c r="C28" i="15" s="1"/>
  <c r="D29" i="15"/>
  <c r="H28" i="15"/>
  <c r="D28" i="15" s="1"/>
  <c r="A28" i="15"/>
  <c r="A29" i="15"/>
  <c r="A30" i="15"/>
  <c r="A31" i="15" s="1"/>
  <c r="A32" i="15" s="1"/>
  <c r="G27" i="15"/>
  <c r="D27" i="15"/>
  <c r="C27" i="15"/>
  <c r="G26" i="15"/>
  <c r="G25" i="15"/>
  <c r="C25" i="15"/>
  <c r="D26" i="15"/>
  <c r="C26" i="15"/>
  <c r="H25" i="15"/>
  <c r="D25" i="15"/>
  <c r="G24" i="15"/>
  <c r="C24" i="15" s="1"/>
  <c r="E24" i="15"/>
  <c r="D24" i="15"/>
  <c r="I23" i="15"/>
  <c r="E23" i="15" s="1"/>
  <c r="H23" i="15"/>
  <c r="D23" i="15" s="1"/>
  <c r="G23" i="15"/>
  <c r="C23" i="15" s="1"/>
  <c r="S22" i="15"/>
  <c r="S20" i="15" s="1"/>
  <c r="D22" i="15"/>
  <c r="C22" i="15"/>
  <c r="G21" i="15"/>
  <c r="C21" i="15"/>
  <c r="D21" i="15"/>
  <c r="T20" i="15"/>
  <c r="H20" i="15"/>
  <c r="G20" i="15"/>
  <c r="D20" i="15"/>
  <c r="K19" i="15"/>
  <c r="D19" i="15"/>
  <c r="C19" i="15"/>
  <c r="L18" i="15"/>
  <c r="D18" i="15" s="1"/>
  <c r="K18" i="15"/>
  <c r="C18" i="15"/>
  <c r="G17" i="15"/>
  <c r="C17" i="15" s="1"/>
  <c r="E17" i="15"/>
  <c r="D17" i="15"/>
  <c r="G16" i="15"/>
  <c r="D16" i="15"/>
  <c r="A16" i="15"/>
  <c r="G15" i="15"/>
  <c r="C15" i="15" s="1"/>
  <c r="D15" i="15"/>
  <c r="K14" i="15"/>
  <c r="K13" i="15"/>
  <c r="K9" i="15" s="1"/>
  <c r="G14" i="15"/>
  <c r="F14" i="15"/>
  <c r="E14" i="15"/>
  <c r="E13" i="15"/>
  <c r="D14" i="15"/>
  <c r="D13" i="15" s="1"/>
  <c r="A14" i="15"/>
  <c r="M13" i="15"/>
  <c r="M9" i="15" s="1"/>
  <c r="L13" i="15"/>
  <c r="J13" i="15"/>
  <c r="I13" i="15"/>
  <c r="I9" i="15"/>
  <c r="H13" i="15"/>
  <c r="F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/>
  <c r="G10" i="15"/>
  <c r="C10" i="15" s="1"/>
  <c r="U9" i="15"/>
  <c r="T9" i="15"/>
  <c r="T208" i="15" s="1"/>
  <c r="J9" i="15"/>
  <c r="Q151" i="14"/>
  <c r="I151" i="14"/>
  <c r="G151" i="14"/>
  <c r="F151" i="14"/>
  <c r="U150" i="14"/>
  <c r="Q150" i="14"/>
  <c r="I150" i="14"/>
  <c r="G150" i="14"/>
  <c r="F150" i="14"/>
  <c r="U149" i="14"/>
  <c r="Q149" i="14"/>
  <c r="I149" i="14"/>
  <c r="G149" i="14"/>
  <c r="F149" i="14"/>
  <c r="U148" i="14"/>
  <c r="I148" i="14"/>
  <c r="G148" i="14"/>
  <c r="F148" i="14"/>
  <c r="U147" i="14"/>
  <c r="Q147" i="14"/>
  <c r="I147" i="14"/>
  <c r="G147" i="14"/>
  <c r="F147" i="14"/>
  <c r="Q146" i="14"/>
  <c r="I146" i="14"/>
  <c r="G146" i="14"/>
  <c r="F146" i="14"/>
  <c r="Q145" i="14"/>
  <c r="M145" i="14"/>
  <c r="I145" i="14"/>
  <c r="G145" i="14"/>
  <c r="F145" i="14"/>
  <c r="U143" i="14"/>
  <c r="Q143" i="14"/>
  <c r="I143" i="14"/>
  <c r="G143" i="14"/>
  <c r="U142" i="14"/>
  <c r="I142" i="14"/>
  <c r="E142" i="14" s="1"/>
  <c r="G142" i="14"/>
  <c r="F142" i="14"/>
  <c r="U141" i="14"/>
  <c r="Q141" i="14"/>
  <c r="I141" i="14"/>
  <c r="E141" i="14" s="1"/>
  <c r="G141" i="14"/>
  <c r="C141" i="14"/>
  <c r="C142" i="14" s="1"/>
  <c r="C143" i="14" s="1"/>
  <c r="U140" i="14"/>
  <c r="I140" i="14"/>
  <c r="E140" i="14" s="1"/>
  <c r="G140" i="14"/>
  <c r="F140" i="14"/>
  <c r="U139" i="14"/>
  <c r="Q139" i="14"/>
  <c r="I139" i="14"/>
  <c r="G139" i="14"/>
  <c r="F139" i="14"/>
  <c r="U138" i="14"/>
  <c r="Q138" i="14"/>
  <c r="I138" i="14"/>
  <c r="G138" i="14"/>
  <c r="F138" i="14"/>
  <c r="U137" i="14"/>
  <c r="Q137" i="14"/>
  <c r="I137" i="14"/>
  <c r="G137" i="14"/>
  <c r="U136" i="14"/>
  <c r="I136" i="14"/>
  <c r="G136" i="14"/>
  <c r="F136" i="14"/>
  <c r="U135" i="14"/>
  <c r="Q135" i="14"/>
  <c r="I135" i="14"/>
  <c r="G135" i="14"/>
  <c r="F135" i="14"/>
  <c r="U134" i="14"/>
  <c r="Q134" i="14"/>
  <c r="G134" i="14"/>
  <c r="U133" i="14"/>
  <c r="I133" i="14"/>
  <c r="G133" i="14"/>
  <c r="F133" i="14"/>
  <c r="U132" i="14"/>
  <c r="I132" i="14"/>
  <c r="H132" i="14"/>
  <c r="G132" i="14"/>
  <c r="F132" i="14"/>
  <c r="Q131" i="14"/>
  <c r="M131" i="14"/>
  <c r="G131" i="14"/>
  <c r="F131" i="14"/>
  <c r="U130" i="14"/>
  <c r="Q130" i="14"/>
  <c r="G130" i="14"/>
  <c r="F130" i="14"/>
  <c r="U129" i="14"/>
  <c r="Q129" i="14"/>
  <c r="I129" i="14"/>
  <c r="G129" i="14"/>
  <c r="F129" i="14"/>
  <c r="U127" i="14"/>
  <c r="Q127" i="14"/>
  <c r="I127" i="14"/>
  <c r="E127" i="14" s="1"/>
  <c r="G127" i="14"/>
  <c r="Q126" i="14"/>
  <c r="I126" i="14"/>
  <c r="G126" i="14"/>
  <c r="F126" i="14"/>
  <c r="U125" i="14"/>
  <c r="Q125" i="14"/>
  <c r="I125" i="14"/>
  <c r="G125" i="14"/>
  <c r="F125" i="14"/>
  <c r="U124" i="14"/>
  <c r="Q124" i="14"/>
  <c r="I124" i="14"/>
  <c r="G124" i="14"/>
  <c r="F124" i="14"/>
  <c r="U123" i="14"/>
  <c r="Q123" i="14"/>
  <c r="I123" i="14"/>
  <c r="G123" i="14"/>
  <c r="U122" i="14"/>
  <c r="Q122" i="14"/>
  <c r="I122" i="14"/>
  <c r="G122" i="14"/>
  <c r="F122" i="14"/>
  <c r="U121" i="14"/>
  <c r="Q121" i="14"/>
  <c r="I121" i="14"/>
  <c r="G121" i="14"/>
  <c r="C121" i="14"/>
  <c r="C122" i="14" s="1"/>
  <c r="C123" i="14" s="1"/>
  <c r="C124" i="14" s="1"/>
  <c r="C125" i="14" s="1"/>
  <c r="U120" i="14"/>
  <c r="Q120" i="14"/>
  <c r="I120" i="14"/>
  <c r="G120" i="14"/>
  <c r="F120" i="14"/>
  <c r="U119" i="14"/>
  <c r="M119" i="14"/>
  <c r="I119" i="14"/>
  <c r="G119" i="14"/>
  <c r="F119" i="14"/>
  <c r="U118" i="14"/>
  <c r="M118" i="14"/>
  <c r="G118" i="14"/>
  <c r="I118" i="14"/>
  <c r="F118" i="14"/>
  <c r="U117" i="14"/>
  <c r="M117" i="14"/>
  <c r="G117" i="14"/>
  <c r="I117" i="14"/>
  <c r="F117" i="14"/>
  <c r="U116" i="14"/>
  <c r="M116" i="14"/>
  <c r="E116" i="14"/>
  <c r="G116" i="14"/>
  <c r="F116" i="14"/>
  <c r="U115" i="14"/>
  <c r="M115" i="14"/>
  <c r="G115" i="14"/>
  <c r="U114" i="14"/>
  <c r="M114" i="14"/>
  <c r="G114" i="14"/>
  <c r="U113" i="14"/>
  <c r="M113" i="14"/>
  <c r="I113" i="14"/>
  <c r="G113" i="14"/>
  <c r="F113" i="14"/>
  <c r="U112" i="14"/>
  <c r="M112" i="14"/>
  <c r="G112" i="14"/>
  <c r="I112" i="14"/>
  <c r="F112" i="14"/>
  <c r="U111" i="14"/>
  <c r="M111" i="14"/>
  <c r="G111" i="14"/>
  <c r="I111" i="14"/>
  <c r="F111" i="14"/>
  <c r="U110" i="14"/>
  <c r="M110" i="14"/>
  <c r="I110" i="14"/>
  <c r="G110" i="14"/>
  <c r="F110" i="14"/>
  <c r="U108" i="14"/>
  <c r="I108" i="14"/>
  <c r="G108" i="14"/>
  <c r="U107" i="14"/>
  <c r="M107" i="14"/>
  <c r="E107" i="14" s="1"/>
  <c r="G107" i="14"/>
  <c r="U106" i="14"/>
  <c r="I106" i="14"/>
  <c r="E106" i="14" s="1"/>
  <c r="U105" i="14"/>
  <c r="Q105" i="14"/>
  <c r="G105" i="14"/>
  <c r="F105" i="14"/>
  <c r="U104" i="14"/>
  <c r="I104" i="14"/>
  <c r="U103" i="14"/>
  <c r="U102" i="14"/>
  <c r="I102" i="14"/>
  <c r="H102" i="14"/>
  <c r="G102" i="14"/>
  <c r="F102" i="14"/>
  <c r="M101" i="14"/>
  <c r="I101" i="14"/>
  <c r="G101" i="14"/>
  <c r="F101" i="14"/>
  <c r="I91" i="14"/>
  <c r="E91" i="14" s="1"/>
  <c r="G91" i="14"/>
  <c r="F91" i="14"/>
  <c r="Q90" i="14"/>
  <c r="I90" i="14"/>
  <c r="I89" i="14"/>
  <c r="E89" i="14"/>
  <c r="F89" i="14"/>
  <c r="I88" i="14"/>
  <c r="E88" i="14" s="1"/>
  <c r="F88" i="14"/>
  <c r="I87" i="14"/>
  <c r="E87" i="14" s="1"/>
  <c r="I86" i="14"/>
  <c r="E86" i="14"/>
  <c r="F86" i="14"/>
  <c r="F85" i="14"/>
  <c r="F84" i="14"/>
  <c r="I83" i="14"/>
  <c r="E83" i="14"/>
  <c r="F83" i="14"/>
  <c r="I82" i="14"/>
  <c r="E82" i="14"/>
  <c r="F82" i="14"/>
  <c r="S152" i="14"/>
  <c r="R152" i="14"/>
  <c r="F80" i="14"/>
  <c r="M78" i="14"/>
  <c r="E78" i="14" s="1"/>
  <c r="F78" i="14"/>
  <c r="N77" i="14"/>
  <c r="F77" i="14"/>
  <c r="I74" i="14"/>
  <c r="E74" i="14" s="1"/>
  <c r="F74" i="14"/>
  <c r="I71" i="14"/>
  <c r="E71" i="14" s="1"/>
  <c r="F71" i="14"/>
  <c r="I70" i="14"/>
  <c r="E70" i="14"/>
  <c r="F70" i="14"/>
  <c r="I69" i="14"/>
  <c r="E69" i="14"/>
  <c r="F69" i="14"/>
  <c r="I67" i="14"/>
  <c r="E67" i="14" s="1"/>
  <c r="F67" i="14"/>
  <c r="I66" i="14"/>
  <c r="E66" i="14" s="1"/>
  <c r="F66" i="14"/>
  <c r="C69" i="14"/>
  <c r="C70" i="14"/>
  <c r="C71" i="14" s="1"/>
  <c r="I65" i="14"/>
  <c r="E65" i="14"/>
  <c r="F65" i="14"/>
  <c r="I64" i="14"/>
  <c r="E64" i="14" s="1"/>
  <c r="I63" i="14"/>
  <c r="E63" i="14"/>
  <c r="I57" i="14"/>
  <c r="E57" i="14" s="1"/>
  <c r="F57" i="14"/>
  <c r="I56" i="14"/>
  <c r="E56" i="14" s="1"/>
  <c r="G56" i="14"/>
  <c r="F56" i="14"/>
  <c r="I55" i="14"/>
  <c r="E55" i="14" s="1"/>
  <c r="F55" i="14"/>
  <c r="F54" i="14"/>
  <c r="I53" i="14"/>
  <c r="E53" i="14" s="1"/>
  <c r="F53" i="14"/>
  <c r="I51" i="14"/>
  <c r="E51" i="14"/>
  <c r="E49" i="14"/>
  <c r="F49" i="14"/>
  <c r="I47" i="14"/>
  <c r="E47" i="14"/>
  <c r="F47" i="14"/>
  <c r="I46" i="14"/>
  <c r="E46" i="14"/>
  <c r="F46" i="14"/>
  <c r="I45" i="14"/>
  <c r="E45" i="14" s="1"/>
  <c r="F45" i="14"/>
  <c r="I44" i="14"/>
  <c r="E44" i="14" s="1"/>
  <c r="F44" i="14"/>
  <c r="I37" i="14"/>
  <c r="E37" i="14"/>
  <c r="I36" i="14"/>
  <c r="E36" i="14" s="1"/>
  <c r="F36" i="14"/>
  <c r="I34" i="14"/>
  <c r="E34" i="14" s="1"/>
  <c r="H34" i="14"/>
  <c r="H22" i="14"/>
  <c r="M33" i="14"/>
  <c r="E33" i="14" s="1"/>
  <c r="F33" i="14"/>
  <c r="I32" i="14"/>
  <c r="E32" i="14"/>
  <c r="F32" i="14"/>
  <c r="I31" i="14"/>
  <c r="E31" i="14"/>
  <c r="F31" i="14"/>
  <c r="M30" i="14"/>
  <c r="E30" i="14" s="1"/>
  <c r="F30" i="14"/>
  <c r="M29" i="14"/>
  <c r="E29" i="14" s="1"/>
  <c r="F29" i="14"/>
  <c r="M28" i="14"/>
  <c r="E28" i="14"/>
  <c r="F28" i="14"/>
  <c r="I27" i="14"/>
  <c r="E27" i="14"/>
  <c r="F27" i="14"/>
  <c r="I26" i="14"/>
  <c r="E26" i="14" s="1"/>
  <c r="F26" i="14"/>
  <c r="I25" i="14"/>
  <c r="E25" i="14" s="1"/>
  <c r="F25" i="14"/>
  <c r="I24" i="14"/>
  <c r="E24" i="14"/>
  <c r="F24" i="14"/>
  <c r="I23" i="14"/>
  <c r="E23" i="14"/>
  <c r="F23" i="14"/>
  <c r="O22" i="14"/>
  <c r="G22" i="14" s="1"/>
  <c r="L22" i="14"/>
  <c r="I22" i="14"/>
  <c r="G21" i="14"/>
  <c r="I21" i="14"/>
  <c r="E21" i="14"/>
  <c r="F21" i="14"/>
  <c r="M19" i="14"/>
  <c r="E19" i="14" s="1"/>
  <c r="G19" i="14"/>
  <c r="F19" i="14"/>
  <c r="I18" i="14"/>
  <c r="E18" i="14" s="1"/>
  <c r="F18" i="14"/>
  <c r="M16" i="14"/>
  <c r="I16" i="14"/>
  <c r="O15" i="14"/>
  <c r="I14" i="14"/>
  <c r="E14" i="14"/>
  <c r="G14" i="14"/>
  <c r="F14" i="14"/>
  <c r="I12" i="14"/>
  <c r="E12" i="14"/>
  <c r="G12" i="14"/>
  <c r="F12" i="14"/>
  <c r="K11" i="14"/>
  <c r="I114" i="14"/>
  <c r="E114" i="14" s="1"/>
  <c r="F114" i="14"/>
  <c r="I115" i="14"/>
  <c r="F115" i="14"/>
  <c r="F9" i="15"/>
  <c r="I80" i="14"/>
  <c r="E80" i="14"/>
  <c r="I84" i="14"/>
  <c r="E84" i="14" s="1"/>
  <c r="F87" i="14"/>
  <c r="F177" i="15"/>
  <c r="C139" i="15"/>
  <c r="E99" i="15"/>
  <c r="C77" i="15"/>
  <c r="C74" i="15"/>
  <c r="F44" i="15"/>
  <c r="C67" i="15"/>
  <c r="C56" i="15"/>
  <c r="K45" i="15"/>
  <c r="K44" i="15"/>
  <c r="C138" i="15"/>
  <c r="C79" i="15"/>
  <c r="C88" i="15"/>
  <c r="C73" i="15"/>
  <c r="C61" i="15"/>
  <c r="E45" i="15"/>
  <c r="D206" i="15"/>
  <c r="D203" i="15"/>
  <c r="C200" i="15"/>
  <c r="C202" i="15"/>
  <c r="D198" i="15"/>
  <c r="V208" i="15"/>
  <c r="C186" i="15"/>
  <c r="H175" i="15"/>
  <c r="N176" i="15"/>
  <c r="N175" i="15"/>
  <c r="N208" i="15" s="1"/>
  <c r="L175" i="15"/>
  <c r="G176" i="15"/>
  <c r="G175" i="15" s="1"/>
  <c r="D176" i="15"/>
  <c r="D175" i="15" s="1"/>
  <c r="C166" i="15"/>
  <c r="G170" i="15"/>
  <c r="C170" i="15" s="1"/>
  <c r="E140" i="15"/>
  <c r="H140" i="15"/>
  <c r="D140" i="15"/>
  <c r="C127" i="15"/>
  <c r="U208" i="15"/>
  <c r="D100" i="15"/>
  <c r="C82" i="15"/>
  <c r="C59" i="15"/>
  <c r="C86" i="15"/>
  <c r="S44" i="15"/>
  <c r="C57" i="15"/>
  <c r="C72" i="15"/>
  <c r="C76" i="15"/>
  <c r="C84" i="15"/>
  <c r="C65" i="15"/>
  <c r="C81" i="15"/>
  <c r="C83" i="15"/>
  <c r="M208" i="15"/>
  <c r="G45" i="15"/>
  <c r="G44" i="15"/>
  <c r="C44" i="15" s="1"/>
  <c r="O44" i="15"/>
  <c r="O208" i="15"/>
  <c r="D45" i="15"/>
  <c r="C36" i="15"/>
  <c r="C34" i="15"/>
  <c r="C42" i="15"/>
  <c r="C16" i="15"/>
  <c r="E9" i="15"/>
  <c r="H9" i="15"/>
  <c r="K176" i="15"/>
  <c r="K175" i="15" s="1"/>
  <c r="I77" i="14"/>
  <c r="F68" i="14"/>
  <c r="Q81" i="14"/>
  <c r="Q152" i="14"/>
  <c r="F64" i="14"/>
  <c r="I50" i="14"/>
  <c r="F43" i="14"/>
  <c r="E145" i="14"/>
  <c r="E133" i="14"/>
  <c r="E144" i="14"/>
  <c r="E126" i="14"/>
  <c r="F75" i="14"/>
  <c r="I68" i="14"/>
  <c r="E68" i="14" s="1"/>
  <c r="G140" i="15"/>
  <c r="C141" i="15"/>
  <c r="C29" i="15"/>
  <c r="C41" i="15"/>
  <c r="C60" i="15"/>
  <c r="C66" i="15"/>
  <c r="C143" i="15"/>
  <c r="F22" i="14"/>
  <c r="C176" i="15"/>
  <c r="C175" i="15"/>
  <c r="L9" i="15"/>
  <c r="G135" i="15"/>
  <c r="C135" i="15" s="1"/>
  <c r="K141" i="15"/>
  <c r="K140" i="15"/>
  <c r="C140" i="15" s="1"/>
  <c r="H197" i="15"/>
  <c r="C20" i="15"/>
  <c r="C39" i="15"/>
  <c r="C199" i="15"/>
  <c r="F141" i="15"/>
  <c r="J140" i="15"/>
  <c r="J208" i="15" s="1"/>
  <c r="F208" i="15" s="1"/>
  <c r="C45" i="15"/>
  <c r="D44" i="15"/>
  <c r="F176" i="15"/>
  <c r="F175" i="15"/>
  <c r="G197" i="15"/>
  <c r="C197" i="15" s="1"/>
  <c r="G13" i="15"/>
  <c r="G9" i="15" s="1"/>
  <c r="C14" i="15"/>
  <c r="S9" i="15"/>
  <c r="S175" i="15"/>
  <c r="K197" i="15"/>
  <c r="K208" i="15" s="1"/>
  <c r="D9" i="15"/>
  <c r="L208" i="15"/>
  <c r="D197" i="15"/>
  <c r="H208" i="15"/>
  <c r="D208" i="15" s="1"/>
  <c r="F140" i="15"/>
  <c r="E148" i="14"/>
  <c r="E117" i="14"/>
  <c r="E109" i="14"/>
  <c r="E131" i="14"/>
  <c r="H50" i="14"/>
  <c r="I15" i="14"/>
  <c r="M50" i="14"/>
  <c r="F50" i="14"/>
  <c r="I43" i="14"/>
  <c r="E125" i="14"/>
  <c r="E118" i="14"/>
  <c r="E119" i="14"/>
  <c r="E135" i="14"/>
  <c r="E132" i="14"/>
  <c r="E138" i="14"/>
  <c r="F11" i="14"/>
  <c r="E151" i="14"/>
  <c r="E115" i="14"/>
  <c r="E129" i="14"/>
  <c r="E136" i="14"/>
  <c r="E101" i="14"/>
  <c r="E102" i="14"/>
  <c r="E150" i="14"/>
  <c r="I11" i="14"/>
  <c r="E11" i="14"/>
  <c r="E149" i="14"/>
  <c r="I81" i="14"/>
  <c r="M77" i="14"/>
  <c r="E77" i="14"/>
  <c r="K152" i="14"/>
  <c r="E113" i="14"/>
  <c r="E112" i="14"/>
  <c r="E147" i="14"/>
  <c r="N152" i="14"/>
  <c r="E120" i="14"/>
  <c r="L152" i="14"/>
  <c r="G11" i="14"/>
  <c r="O152" i="14"/>
  <c r="M81" i="14"/>
  <c r="E81" i="14" s="1"/>
  <c r="F81" i="14"/>
  <c r="F152" i="14"/>
  <c r="E130" i="14"/>
  <c r="J152" i="14"/>
  <c r="E122" i="14"/>
  <c r="E111" i="14"/>
  <c r="E105" i="14"/>
  <c r="E146" i="14"/>
  <c r="I152" i="14"/>
  <c r="E110" i="14"/>
  <c r="E124" i="14"/>
  <c r="E22" i="14"/>
  <c r="E50" i="14"/>
  <c r="E139" i="14"/>
  <c r="P152" i="14"/>
  <c r="E43" i="14"/>
  <c r="U152" i="14"/>
  <c r="H152" i="14"/>
  <c r="M15" i="14"/>
  <c r="M152" i="14"/>
  <c r="G200" i="17" l="1"/>
  <c r="C200" i="17" s="1"/>
  <c r="C47" i="17"/>
  <c r="C96" i="17"/>
  <c r="C175" i="17"/>
  <c r="C174" i="17" s="1"/>
  <c r="G174" i="17"/>
  <c r="C127" i="17"/>
  <c r="G126" i="17"/>
  <c r="C126" i="17" s="1"/>
  <c r="G10" i="17"/>
  <c r="S213" i="17"/>
  <c r="D10" i="17"/>
  <c r="H213" i="17"/>
  <c r="D213" i="17" s="1"/>
  <c r="C9" i="15"/>
  <c r="C13" i="15"/>
  <c r="E15" i="14"/>
  <c r="I208" i="15"/>
  <c r="E208" i="15" s="1"/>
  <c r="E16" i="14"/>
  <c r="E90" i="14"/>
  <c r="E104" i="14"/>
  <c r="E108" i="14"/>
  <c r="E123" i="14"/>
  <c r="E137" i="14"/>
  <c r="G100" i="15"/>
  <c r="C142" i="15"/>
  <c r="G15" i="14"/>
  <c r="G152" i="14" s="1"/>
  <c r="E134" i="14"/>
  <c r="S99" i="15"/>
  <c r="S208" i="15" s="1"/>
  <c r="E121" i="14"/>
  <c r="E143" i="14"/>
  <c r="E103" i="14"/>
  <c r="G213" i="17" l="1"/>
  <c r="C213" i="17" s="1"/>
  <c r="C10" i="17"/>
  <c r="E152" i="14"/>
  <c r="C100" i="15"/>
  <c r="G99" i="15"/>
  <c r="C99" i="15" l="1"/>
  <c r="G208" i="15"/>
  <c r="C208" i="15" s="1"/>
</calcChain>
</file>

<file path=xl/sharedStrings.xml><?xml version="1.0" encoding="utf-8"?>
<sst xmlns="http://schemas.openxmlformats.org/spreadsheetml/2006/main" count="820" uniqueCount="442">
  <si>
    <t>Eil.Nr.</t>
  </si>
  <si>
    <t>Priešgaisrinė tarnyba</t>
  </si>
  <si>
    <t>Socialinė parama mokiniams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</si>
  <si>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</si>
  <si>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</si>
  <si>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</si>
  <si>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</si>
  <si>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</si>
  <si>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</si>
  <si>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</si>
  <si>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</si>
  <si>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</si>
  <si>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</si>
  <si>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</si>
  <si>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</si>
  <si>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miesto seniūnija</t>
  </si>
  <si>
    <t>Juodupės l/d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</si>
  <si>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</si>
  <si>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</si>
  <si>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</si>
  <si>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</si>
  <si>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</si>
  <si>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</si>
  <si>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>Pedagoginė psichologinė tarnyba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</si>
  <si>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</si>
  <si>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</si>
  <si>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</si>
  <si>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</si>
  <si>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</si>
  <si>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</si>
  <si>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</si>
  <si>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</si>
  <si>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</si>
  <si>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</si>
  <si>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Turto valdymo ir viešųjų pirkimų skyrius</t>
  </si>
  <si>
    <t>J.Keliuočio viešoji biblioteka</t>
  </si>
  <si>
    <t>L/d Varpelis</t>
  </si>
  <si>
    <t>Suaugusiųjų ir jaunimo mokymo centras</t>
  </si>
  <si>
    <t>IŠ VISO:</t>
  </si>
  <si>
    <t>Neveiksnių asmenų būklės peržiūrėjimas</t>
  </si>
  <si>
    <t xml:space="preserve">                                                                                      ROKIŠKIO RAJONO SAVIVALDYBĖS 2016 METŲ BIUDŽETAS</t>
  </si>
  <si>
    <t>tūkst.eur.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</si>
  <si>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</si>
  <si>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</si>
  <si>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</si>
  <si>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</si>
  <si>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</si>
  <si>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</si>
  <si>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</si>
  <si>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</si>
  <si>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</si>
  <si>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</si>
  <si>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</si>
  <si>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</si>
  <si>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Savivaldybės administracija iš viso</t>
  </si>
  <si>
    <t>Savivaldybės kitos išlaidos</t>
  </si>
  <si>
    <t>Darbo politikos formavimas ir įgyvendinimas</t>
  </si>
  <si>
    <t xml:space="preserve">Kontrolės ir audito tarnyba </t>
  </si>
  <si>
    <t>Socialinės paramos ir sveikatos skyrius iš viso</t>
  </si>
  <si>
    <t>Socialinė parama</t>
  </si>
  <si>
    <t>Slauga pagal socialines indikacijas</t>
  </si>
  <si>
    <t>Parapijos senelių namų finansavimas</t>
  </si>
  <si>
    <t>Būsto pritaikymas neįgaliesiems</t>
  </si>
  <si>
    <t>Socialinės paramos mokiniams administravimas</t>
  </si>
  <si>
    <t>Asmenų su sunkia negalia socialinė globa</t>
  </si>
  <si>
    <t>Kompensacijos už šildymą ir vandenį</t>
  </si>
  <si>
    <t>Socialinės reabilitacijos paslaugų neįgaliesiems bendruomenėje projektams finansuoti</t>
  </si>
  <si>
    <t>Gydytojų rezidentūros studijų kompensavimas</t>
  </si>
  <si>
    <t>VšĮ Rokiškio PASPC moterų konsultacijos kabinetų įrangai</t>
  </si>
  <si>
    <t>Vaikų dienos centrų dalinis finansavimas</t>
  </si>
  <si>
    <t>Tarptautinis bendradarbiavimas</t>
  </si>
  <si>
    <t>Rajono renginių programa</t>
  </si>
  <si>
    <t>Nevyriausybinių organizac. projektų finansavimas</t>
  </si>
  <si>
    <t>Leidyba</t>
  </si>
  <si>
    <t>Nekilnojamo turto įregistravimas</t>
  </si>
  <si>
    <t>Lengvatinio keleivių pervežimo išlaidų kompensav.</t>
  </si>
  <si>
    <t>Nuostolingų maršrutų išlaidų kompensavimas</t>
  </si>
  <si>
    <t>Kompensacijos už liftų naudojimą</t>
  </si>
  <si>
    <t>Nekilnojamo turto nuomos specialioji programa</t>
  </si>
  <si>
    <t>Kapitalo investicijos ir ilgalaikio turto remontas</t>
  </si>
  <si>
    <t>Subsidijos gamintojams už šiluminę energiją</t>
  </si>
  <si>
    <t>Projektų administravimas</t>
  </si>
  <si>
    <t>Įvykdytų projektų priežiūrai</t>
  </si>
  <si>
    <t>Europos ir kitų fondų projektams dalinai finansuoti</t>
  </si>
  <si>
    <t>Investiciniams projektams, galimybių studijoms ir kitiems dokumentams rengti</t>
  </si>
  <si>
    <t>Smulkaus ir vidutinio verslo plėtros programa</t>
  </si>
  <si>
    <t>Architektūros ir  paveldosaugos skyrius  iš viso</t>
  </si>
  <si>
    <t>Paveldosaugos komisijos veiklos programa</t>
  </si>
  <si>
    <t>Laisvės kovų įamžinimo komisijos veikla</t>
  </si>
  <si>
    <t>Aplinkos apsaugos rėmimo specialioji programa</t>
  </si>
  <si>
    <t>Žemės ūkio skyrius iš viso</t>
  </si>
  <si>
    <t>Vaikų ir jaunimo socializacijos programa</t>
  </si>
  <si>
    <t>Nusikalstamų veikų prevencijos ir kontrolės progr.</t>
  </si>
  <si>
    <t>Lengvatinis keleivių pervež. išl. kompensavimas</t>
  </si>
  <si>
    <t>Neformaliojo vaikų švietimo programoms</t>
  </si>
  <si>
    <t>Suaugusiųjų neformalaus ugdymo programoms</t>
  </si>
  <si>
    <t>Maisto atliekų utilizavimui</t>
  </si>
  <si>
    <t>Mokinių pavėžėjimui tėvų (globėjų) nuosavu transportu</t>
  </si>
  <si>
    <t>Pedagoginė grupė</t>
  </si>
  <si>
    <t>VŠĮ Rokiškio jaunimo centras</t>
  </si>
  <si>
    <t>VŠĮ Rokiškio jaunimo centras Žiobiškio sk.</t>
  </si>
  <si>
    <t>iš to sk.: L.Šepkos konkurso premijoms</t>
  </si>
  <si>
    <t xml:space="preserve">             Tyzenhauzų paveldo tyrimams</t>
  </si>
  <si>
    <t xml:space="preserve">Kūno kultūros ir sporto centras  </t>
  </si>
  <si>
    <t xml:space="preserve">              Europos paplūdimio tinklinio turnyrui</t>
  </si>
  <si>
    <t xml:space="preserve">              Lietuvos automobilių Ralio čempionato 4 etapo varžyboms</t>
  </si>
  <si>
    <t xml:space="preserve">Pandėlio seniūnija                     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</si>
  <si>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</si>
  <si>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</si>
  <si>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</si>
  <si>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</si>
  <si>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</si>
  <si>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</si>
  <si>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</si>
  <si>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J. Tumo-Vaižganto gimnaz. bendrabutis</t>
  </si>
  <si>
    <t>Juozo Tūbelio progimnazija</t>
  </si>
  <si>
    <t>Juodupės gimn. neformaliojo švietimo sk.</t>
  </si>
  <si>
    <t>Jūžintų J.O.Širvydo pagrindinė m-kla</t>
  </si>
  <si>
    <t>Kamajų A. Strazdo gimn. ikimokykl. ugd. sk.</t>
  </si>
  <si>
    <t>Kamajų gimn. neformaliojo švietimo sk.</t>
  </si>
  <si>
    <t>Obelių gimn. neformaliojo švietimo sk.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</si>
  <si>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</si>
  <si>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</si>
  <si>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</si>
  <si>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</si>
  <si>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</si>
  <si>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</si>
  <si>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</si>
  <si>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</si>
  <si>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</si>
  <si>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</si>
  <si>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</si>
  <si>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</si>
  <si>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</si>
  <si>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</si>
  <si>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</si>
  <si>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</si>
  <si>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</si>
  <si>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</si>
  <si>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</si>
  <si>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</si>
  <si>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</si>
  <si>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</si>
  <si>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</si>
  <si>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</si>
  <si>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</si>
  <si>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</si>
  <si>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</si>
  <si>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</si>
  <si>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</si>
  <si>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</si>
  <si>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</si>
  <si>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</si>
  <si>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</si>
  <si>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</si>
  <si>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</si>
  <si>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</si>
  <si>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</si>
  <si>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</si>
  <si>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</si>
  <si>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</si>
  <si>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</si>
  <si>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</si>
  <si>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</si>
  <si>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</si>
  <si>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</si>
  <si>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</si>
  <si>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</si>
  <si>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</si>
  <si>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</si>
  <si>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</si>
  <si>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</si>
  <si>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</si>
  <si>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</si>
  <si>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</si>
  <si>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</si>
  <si>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</si>
  <si>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</si>
  <si>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</si>
  <si>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</si>
  <si>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</si>
  <si>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</si>
  <si>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</si>
  <si>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</si>
  <si>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</si>
  <si>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</si>
  <si>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</si>
  <si>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</si>
  <si>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</si>
  <si>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</si>
  <si>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</si>
  <si>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</si>
  <si>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</si>
  <si>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</si>
  <si>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</si>
  <si>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</si>
  <si>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</si>
  <si>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</si>
  <si>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</si>
  <si>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</si>
  <si>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</si>
  <si>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</si>
  <si>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</si>
  <si>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</si>
  <si>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</si>
  <si>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</si>
  <si>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</si>
  <si>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</si>
  <si>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</si>
  <si>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</si>
  <si>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</si>
  <si>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</si>
  <si>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</si>
  <si>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</si>
  <si>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</si>
  <si>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</si>
  <si>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</si>
  <si>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</si>
  <si>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</si>
  <si>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</si>
  <si>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</si>
  <si>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</si>
  <si>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</si>
  <si>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</si>
  <si>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</si>
  <si>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</si>
  <si>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</si>
  <si>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</si>
  <si>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</si>
  <si>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</si>
  <si>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charset val="186"/>
      </rPr>
      <t xml:space="preserve"> - valstybės funkcija/</t>
    </r>
    <r>
      <rPr>
        <b/>
        <sz val="10"/>
        <rFont val="Arial"/>
        <family val="2"/>
        <charset val="186"/>
      </rPr>
      <t>ES*</t>
    </r>
    <r>
      <rPr>
        <sz val="10"/>
        <rFont val="Arial"/>
        <charset val="186"/>
      </rPr>
      <t xml:space="preserve"> - Europos Sąjungos</t>
    </r>
  </si>
  <si>
    <r>
      <t>VF*</t>
    </r>
    <r>
      <rPr>
        <sz val="10"/>
        <rFont val="Arial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</si>
  <si>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Parama šeimynoms, globėjams ir daugiavaikėms šeimoms</t>
  </si>
  <si>
    <t>Savanorių karių kapų priežiūrai</t>
  </si>
  <si>
    <t>Kelių  priežiūros programa</t>
  </si>
  <si>
    <t>Beglobių gyvūnų priežiūra</t>
  </si>
  <si>
    <t>PRACT už atliekų tvarkymą</t>
  </si>
  <si>
    <t xml:space="preserve"> 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</si>
  <si>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</si>
  <si>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Mero institucijos reprezentacinės išlaidos</t>
  </si>
  <si>
    <t>Kaimo programa</t>
  </si>
  <si>
    <t>Melioracijos programa</t>
  </si>
  <si>
    <t>Nuostolingų maršrutų išlaidoms kompensuoti</t>
  </si>
  <si>
    <t>Nekilnojamojo turto įregistravimas</t>
  </si>
  <si>
    <t>Nekilnojamojo turto nuomos specialioji programa</t>
  </si>
  <si>
    <t>Investiciniams projektams,galimybių studijoms ir kitiems dokumentams rengti</t>
  </si>
  <si>
    <t>Lengvatinio moksleivių pervež. išlaidų kompensav.</t>
  </si>
  <si>
    <t>Nevyriausybinių organizacijų projektų finansavimas</t>
  </si>
  <si>
    <t>Talentingų žmonių rėmimo programa</t>
  </si>
  <si>
    <t>Kaimo materialinės bazės stiprinimo programa</t>
  </si>
  <si>
    <t>Vaikų ir jaunimo socializacija</t>
  </si>
  <si>
    <t>Asmenų patalpinimas į stacionarias globos įstaigas</t>
  </si>
  <si>
    <t>parama šeimynoms, globėjams ir daugiavaikėms šeimoms</t>
  </si>
  <si>
    <t>Darbo politikos formavavimas ir įgyvendinimas</t>
  </si>
  <si>
    <t>Užimtumo didinimo programa</t>
  </si>
  <si>
    <t>Seniūnijų gatvių apšvietimo atnaujinimo programa</t>
  </si>
  <si>
    <t>PRATC už atliekų tvarkymą</t>
  </si>
  <si>
    <r>
      <rPr>
        <sz val="10"/>
        <rFont val="Arial"/>
        <family val="2"/>
        <charset val="186"/>
      </rPr>
      <t>A</t>
    </r>
    <r>
      <rPr>
        <i/>
        <sz val="10"/>
        <rFont val="Arial"/>
        <family val="2"/>
        <charset val="186"/>
      </rPr>
      <t>plinkos apsaugos rėmimo spec.programa</t>
    </r>
  </si>
  <si>
    <t>Rajono reprezentacinių sporto renginių programa</t>
  </si>
  <si>
    <t>Iš viso ML*</t>
  </si>
  <si>
    <r>
      <t xml:space="preserve">ML* - </t>
    </r>
    <r>
      <rPr>
        <sz val="10"/>
        <rFont val="Arial"/>
        <family val="2"/>
        <charset val="186"/>
      </rPr>
      <t>mokymo lėšos</t>
    </r>
  </si>
  <si>
    <t>Panemunėlio mokykla-daugiafunkcis centras</t>
  </si>
  <si>
    <t>Pandėlio gimnazijos Kazliškio skyrius</t>
  </si>
  <si>
    <t>Senamiesčio progimnazijos Kriaunų sk.</t>
  </si>
  <si>
    <r>
      <t xml:space="preserve">ML* - </t>
    </r>
    <r>
      <rPr>
        <sz val="10"/>
        <rFont val="Arial"/>
        <family val="2"/>
        <charset val="186"/>
      </rPr>
      <t>mokinio krepšelis</t>
    </r>
  </si>
  <si>
    <t xml:space="preserve">Senamiesčio progimnazijos Kriaunų sk. </t>
  </si>
  <si>
    <t>Rinkimų organizavimui (balsavimo kabinos, stendai)</t>
  </si>
  <si>
    <t>Katalėjos šeimynai - pagalbos pinigai</t>
  </si>
  <si>
    <t>Mirusių asmenų palaikų ekspertiniams tyrimams nuvežimo išlaidoms</t>
  </si>
  <si>
    <t>Socialinių būstų remontui</t>
  </si>
  <si>
    <t>Teritorijų planavimo dokumentų rengimui bei kadastrinių matavimų atlikimui</t>
  </si>
  <si>
    <t>Paskolų aptarnavimas</t>
  </si>
  <si>
    <t>Melioracijos darbams naujai formuojamame Kriaunų kapinių išplėtimo sklype</t>
  </si>
  <si>
    <t>Rokiškio baseinas</t>
  </si>
  <si>
    <t>Rokiškis - Lietuvos kultūros sostinė</t>
  </si>
  <si>
    <t>KULTŪROS,SPPORTO,BENDRUOMENĖS IR VAIKŲ IR JAUNIMO GYVENIMO AKTYVINIMO PROGRAMA (03)</t>
  </si>
  <si>
    <t>Turto valdymo ir ūkio skyrius iš viso</t>
  </si>
  <si>
    <t>Strateginio planavimo, investicijų ir viešųjų pirkimų  skyrius iš viso</t>
  </si>
  <si>
    <t>Statybos ir infrastruktūros plėtros skyrius iš viso</t>
  </si>
  <si>
    <t>Švietimo, kultūros ir sporto skyrius iš viso</t>
  </si>
  <si>
    <t>Švietimo, kultūros ir sporto skyrius</t>
  </si>
  <si>
    <t>Turto valdymo ir ūkio skyrius</t>
  </si>
  <si>
    <t>Statybos ir  infrastruktūros plėtros skyrius</t>
  </si>
  <si>
    <t>Strateginio planavimo, investicijų ir viešųjų pirkimų  skyrius</t>
  </si>
  <si>
    <t>Strateginio planavimo, investicijų ir viešųjų pirkimų skyrius</t>
  </si>
  <si>
    <t>Nusikalstamų veikų prevencijos ir kontrolės programa</t>
  </si>
  <si>
    <t>VšĮ Rokiškio rajono ligoninės dalininko kapitalui didinti (lizingas-kompiuteriniam tomografui ir  skaitmeninei rentgeno diagnostikos sistemai)</t>
  </si>
  <si>
    <t>VšĮ Rokiškio rajono ligoninės dalininko kapitalui didinti (lizingas- kompiuteriniam tomografui ir  skaitmeninei rentgeno diagnostikos sistemai)</t>
  </si>
  <si>
    <t>Panemunėlio mokykla- daugiafunkcis centras</t>
  </si>
  <si>
    <t>ROKIŠKIO RAJONO SAVIVALDYBĖS 2019 METŲ BIUDŽETO</t>
  </si>
  <si>
    <t>ĮVYKDYMAS  PAGAL PROGRAMAS</t>
  </si>
  <si>
    <t>ĮVYKDYMAS</t>
  </si>
  <si>
    <t>Savivaldybės pastato šilumos punkto paprastasis remontas</t>
  </si>
  <si>
    <t>Nemokamas maitinimas</t>
  </si>
  <si>
    <t>Kalėdiniams saldainiams</t>
  </si>
  <si>
    <t>Radiologijos prietaiso įsigyjimui</t>
  </si>
  <si>
    <t>Kelių  priežiūros ir plėtros programa</t>
  </si>
  <si>
    <t>ES projektų finansavimas</t>
  </si>
  <si>
    <t>Kompensacijos gyventojams nutraukus šildymą</t>
  </si>
  <si>
    <t>Bažnyčios grindų remontas</t>
  </si>
  <si>
    <t>Dotacijos projektams</t>
  </si>
  <si>
    <t>VIP  -Švietimo įstaigų modernizavimui</t>
  </si>
  <si>
    <t>VIP - švietimo įstaigų modernizavimui</t>
  </si>
  <si>
    <t>Iš viso ESF*</t>
  </si>
  <si>
    <r>
      <t xml:space="preserve">                    </t>
    </r>
    <r>
      <rPr>
        <b/>
        <sz val="12"/>
        <rFont val="Times New Roman"/>
        <family val="1"/>
        <charset val="186"/>
      </rPr>
      <t>ROKIŠKIO RAJONO SAVIVALDYBĖS 2019 METŲ BIUDŽETO PAJAMŲ</t>
    </r>
  </si>
  <si>
    <t xml:space="preserve">                                   ĮVYKDYMAS</t>
  </si>
  <si>
    <t>tūkst.Eur</t>
  </si>
  <si>
    <t>Pajamų ekonominės klasifikacijos kodas</t>
  </si>
  <si>
    <t xml:space="preserve">             Pajamos</t>
  </si>
  <si>
    <t>Įvykdyta</t>
  </si>
  <si>
    <t>1.</t>
  </si>
  <si>
    <t>1.1</t>
  </si>
  <si>
    <t>MOKESČIAI (2+4+8)</t>
  </si>
  <si>
    <t>2.</t>
  </si>
  <si>
    <t>1.1.1.</t>
  </si>
  <si>
    <t>Pajamų ir pelno mokesčiai (3)</t>
  </si>
  <si>
    <t>3.</t>
  </si>
  <si>
    <t>1.1.1.1.</t>
  </si>
  <si>
    <t>Gyventojų pajamų mokestis</t>
  </si>
  <si>
    <t>4.</t>
  </si>
  <si>
    <t>1.1.3.</t>
  </si>
  <si>
    <t>Turto mokesčiai (5+6+7)</t>
  </si>
  <si>
    <t>5.</t>
  </si>
  <si>
    <t>1.1.3.1.</t>
  </si>
  <si>
    <t>Žemės mokestis</t>
  </si>
  <si>
    <t>6.</t>
  </si>
  <si>
    <t>1.3.3.2.</t>
  </si>
  <si>
    <t>Paveldimo ir dovanojamo turto mokestis</t>
  </si>
  <si>
    <t>7.</t>
  </si>
  <si>
    <t>1.1.3.3.</t>
  </si>
  <si>
    <t>Nekilnojamojo turto mokestis</t>
  </si>
  <si>
    <t>8.</t>
  </si>
  <si>
    <t>1.1.4.</t>
  </si>
  <si>
    <t>Prekių ir paslaugų mokesčiai (9)</t>
  </si>
  <si>
    <t>9.</t>
  </si>
  <si>
    <t>1.1.4.7.1.1.</t>
  </si>
  <si>
    <t>Mokesčiai už aplinkos teršimą</t>
  </si>
  <si>
    <t>10.</t>
  </si>
  <si>
    <t>1.3.</t>
  </si>
  <si>
    <t>DOTACIJOS (11+18)</t>
  </si>
  <si>
    <t>11.</t>
  </si>
  <si>
    <t>1.3.4.</t>
  </si>
  <si>
    <t>Dotacijos iš kitų valdžios sektorių subjektų einamiesiems tikslams lygių(12+16+17)</t>
  </si>
  <si>
    <t>12.</t>
  </si>
  <si>
    <t>1.3.4.1.1.1.</t>
  </si>
  <si>
    <t>Speciali tikslinė dotacija savivaldybėms einamiesiems tikslams iš viso(13+14+15)</t>
  </si>
  <si>
    <t>13.</t>
  </si>
  <si>
    <t>1.3.4.1.1.1.1.</t>
  </si>
  <si>
    <t>Valstybinėms funkcijoms vykdyti</t>
  </si>
  <si>
    <t>14.</t>
  </si>
  <si>
    <t>1.3.4.1.1.1.2.</t>
  </si>
  <si>
    <t>Mokymo lėšos</t>
  </si>
  <si>
    <t>15.</t>
  </si>
  <si>
    <t>1.3.4.1.1.1.3</t>
  </si>
  <si>
    <t>Kita tikslinė dotacija</t>
  </si>
  <si>
    <t>16.</t>
  </si>
  <si>
    <t>1.3.4.1.1.4.</t>
  </si>
  <si>
    <t>Dotacija savivaldybėms iš Europos Sąjungos, kitos tarptautinės paramos ir bendrojo finansavimo lėšų einamiesiems tikslams</t>
  </si>
  <si>
    <t>17.</t>
  </si>
  <si>
    <t>1.3.4.1.1.5.</t>
  </si>
  <si>
    <t>Kitos dotacijos einakiesiems tikslams</t>
  </si>
  <si>
    <t>18.</t>
  </si>
  <si>
    <t>1.3.4.2.</t>
  </si>
  <si>
    <t>Dotacijos iš kitų valdžios sektorių subjektų turtui įsigyti (19+21)</t>
  </si>
  <si>
    <t>19.</t>
  </si>
  <si>
    <t>1.3.4.2.1.1.</t>
  </si>
  <si>
    <t>Speciali tikslinė dotacija savivaldybėms turtui įsigyti  iš viso(20)</t>
  </si>
  <si>
    <t>20.</t>
  </si>
  <si>
    <t>1.3.4.2.1.1.1.</t>
  </si>
  <si>
    <t>21.</t>
  </si>
  <si>
    <t>1.3.4.2.1.4.</t>
  </si>
  <si>
    <t>Dotacija savivaldybėms iš Europos Sąjungos, kitos tarptautinės paramos ir bendrojo finansavimo lėšų turtui įsigyti</t>
  </si>
  <si>
    <t>22.</t>
  </si>
  <si>
    <t>1.4.</t>
  </si>
  <si>
    <t>KITOS PAJAMOS (24+29+36+37)</t>
  </si>
  <si>
    <t>24.</t>
  </si>
  <si>
    <t>1.4.1.</t>
  </si>
  <si>
    <t>Turto pajamos                          ( 25+26+27+28)</t>
  </si>
  <si>
    <t>25.</t>
  </si>
  <si>
    <t>1.4.1.1.2.</t>
  </si>
  <si>
    <t>Palūkanos</t>
  </si>
  <si>
    <t>26.</t>
  </si>
  <si>
    <t>1.4.1.2.</t>
  </si>
  <si>
    <t>Dividendai</t>
  </si>
  <si>
    <t>27.</t>
  </si>
  <si>
    <t>1.4.1.4.</t>
  </si>
  <si>
    <t>Nuomos mokestis už valstybinę žemę ir valstybinio vidaus fondo vandens telkinius</t>
  </si>
  <si>
    <t>28.</t>
  </si>
  <si>
    <t>1.4.1.5.1.1.</t>
  </si>
  <si>
    <t>Mokestis už valstybinių gamtos išteklių naudojimą</t>
  </si>
  <si>
    <t>29.</t>
  </si>
  <si>
    <t>1.4.2.</t>
  </si>
  <si>
    <t>Pajamos už prekes ir paslaugas (30+34+37+38)</t>
  </si>
  <si>
    <t>30.</t>
  </si>
  <si>
    <t>1.4.2.1.</t>
  </si>
  <si>
    <t>Biudžetinių įstaigų pajamos už prekes ir paslaugas (31+32+33)</t>
  </si>
  <si>
    <t>31.</t>
  </si>
  <si>
    <t>1.4.2.1.1.1.</t>
  </si>
  <si>
    <t>Pajamos už prekes ir paslaugas</t>
  </si>
  <si>
    <t>32.</t>
  </si>
  <si>
    <t>1.4.2.1.2.1.</t>
  </si>
  <si>
    <t>Pajamos už ilgalaikio ir trumplaikio materialiojo turto nuomą</t>
  </si>
  <si>
    <t>33.</t>
  </si>
  <si>
    <t>1.4.2.1.4.1.</t>
  </si>
  <si>
    <t>Įmokos už išlaikymą švietimo, socialinės apsaugos ir kitose įstaigose</t>
  </si>
  <si>
    <t>34.</t>
  </si>
  <si>
    <t>1.4.2.1.6.</t>
  </si>
  <si>
    <t>Rinkliavos (35+36)</t>
  </si>
  <si>
    <t>35.</t>
  </si>
  <si>
    <t>1.4.2.1.6.1.</t>
  </si>
  <si>
    <t>Valstybės rinkliavos</t>
  </si>
  <si>
    <t>36.</t>
  </si>
  <si>
    <t>1.4.2.1.6.2.</t>
  </si>
  <si>
    <t>Vietinės rinkliavos</t>
  </si>
  <si>
    <t>37.</t>
  </si>
  <si>
    <t>1.4.3.</t>
  </si>
  <si>
    <t>Pajamos iš baudų ir konfiskacijos</t>
  </si>
  <si>
    <t>38.</t>
  </si>
  <si>
    <t>1.4.4.</t>
  </si>
  <si>
    <t>Kitos pajamos</t>
  </si>
  <si>
    <t>39.</t>
  </si>
  <si>
    <t>4.1.1.</t>
  </si>
  <si>
    <t>ILGALAIKIO MATERIALAUS TURTO REALIZAVIMO PAJAMOS (40+41)</t>
  </si>
  <si>
    <t>40.</t>
  </si>
  <si>
    <t>4.1.1.1.</t>
  </si>
  <si>
    <t>Žemės realizavimo pajamos</t>
  </si>
  <si>
    <t>41.</t>
  </si>
  <si>
    <t>4.1.1.2.</t>
  </si>
  <si>
    <t>Pastatų ir statinių realizavimo pajamos</t>
  </si>
  <si>
    <t>42.</t>
  </si>
  <si>
    <t>VISI MOKESČIAI, PAJAMOS IR DOTACIJOS (1+13+23+38)</t>
  </si>
  <si>
    <t>43.</t>
  </si>
  <si>
    <t>Metų pradžios lėšų likutis</t>
  </si>
  <si>
    <t>44.</t>
  </si>
  <si>
    <t>IŠ VISO (39+40)</t>
  </si>
  <si>
    <t xml:space="preserve">                                       2020 m. liepos 31 d. sprendimo Nr. TS-196</t>
  </si>
  <si>
    <t xml:space="preserve">                                       Rokiškio rajono savivaldybės tarybos</t>
  </si>
  <si>
    <t xml:space="preserve">                                       1 priedas</t>
  </si>
  <si>
    <t>2020 m. liepos  31 d. sprendimo Nr. TS-196</t>
  </si>
  <si>
    <t>2020 m.  liepos 31 d. sprendimo Nr. TS -196</t>
  </si>
  <si>
    <t>2  priedas</t>
  </si>
  <si>
    <t>3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</si>
</sst>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3" x14ac:knownFonts="1">
    <font>
      <sz val="10"/>
      <name val="Arial"/>
      <charset val="186"/>
    </font>
    <font>
      <sz val="12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b/>
      <i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sz val="10"/>
      <color rgb="FF000000"/>
      <name val="Arial"/>
      <family val="2"/>
      <charset val="186"/>
    </font>
    <font>
      <sz val="10"/>
      <color rgb="FF000000"/>
      <name val="Arial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/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  <border>
      <left/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medium">
        <color indexed="0"/>
      </left>
      <right/>
      <top/>
      <bottom style="thin">
        <color indexed="0"/>
      </bottom>
      <diagonal/>
    </border>
    <border>
      <left/>
      <right style="medium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/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/>
      <diagonal/>
    </border>
    <border>
      <left style="medium">
        <color indexed="0"/>
      </left>
      <right style="medium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/>
      <right style="medium">
        <color indexed="64"/>
      </right>
      <top style="thin">
        <color indexed="0"/>
      </top>
      <bottom/>
      <diagonal/>
    </border>
    <border>
      <left/>
      <right style="medium">
        <color indexed="0"/>
      </right>
      <top style="thin">
        <color indexed="0"/>
      </top>
      <bottom/>
      <diagonal/>
    </border>
    <border>
      <left style="medium">
        <color indexed="0"/>
      </left>
      <right/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/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medium">
        <color indexed="0"/>
      </bottom>
      <diagonal/>
    </border>
    <border>
      <left style="thin">
        <color indexed="0"/>
      </left>
      <right/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/>
      <bottom/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medium">
        <color indexed="0"/>
      </right>
      <top/>
      <bottom/>
      <diagonal/>
    </border>
    <border>
      <left/>
      <right style="thin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 style="medium">
        <color indexed="0"/>
      </left>
      <right/>
      <top style="thin">
        <color indexed="0"/>
      </top>
      <bottom style="medium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0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/>
      <bottom style="medium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8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indexed="8"/>
      </top>
      <bottom style="thin">
        <color rgb="FF000000"/>
      </bottom>
      <diagonal/>
    </border>
    <border>
      <left/>
      <right/>
      <top style="medium">
        <color indexed="8"/>
      </top>
      <bottom style="thin">
        <color rgb="FF000000"/>
      </bottom>
      <diagonal/>
    </border>
    <border>
      <left style="medium">
        <color indexed="0"/>
      </left>
      <right style="thin">
        <color rgb="FF000000"/>
      </right>
      <top style="medium">
        <color indexed="8"/>
      </top>
      <bottom/>
      <diagonal/>
    </border>
    <border>
      <left style="medium">
        <color indexed="0"/>
      </left>
      <right style="thin">
        <color rgb="FF000000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8"/>
      </right>
      <top style="thin">
        <color rgb="FF000000"/>
      </top>
      <bottom/>
      <diagonal/>
    </border>
    <border>
      <left style="thin">
        <color rgb="FF000000"/>
      </left>
      <right style="medium">
        <color indexed="8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4" fillId="0" borderId="0"/>
    <xf numFmtId="0" fontId="16" fillId="0" borderId="0"/>
    <xf numFmtId="0" fontId="15" fillId="0" borderId="0"/>
    <xf numFmtId="0" fontId="3" fillId="0" borderId="0"/>
    <xf numFmtId="0" fontId="17" fillId="0" borderId="0"/>
    <xf numFmtId="0" fontId="3" fillId="0" borderId="0"/>
  </cellStyleXfs>
  <cellXfs count="6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5"/>
    </xf>
    <xf numFmtId="0" fontId="5" fillId="0" borderId="0" xfId="0" applyFont="1" applyAlignment="1"/>
    <xf numFmtId="16" fontId="0" fillId="0" borderId="0" xfId="0" applyNumberFormat="1"/>
    <xf numFmtId="0" fontId="4" fillId="0" borderId="0" xfId="0" applyFont="1"/>
    <xf numFmtId="0" fontId="0" fillId="0" borderId="0" xfId="0" applyFill="1"/>
    <xf numFmtId="0" fontId="3" fillId="0" borderId="0" xfId="0" applyFont="1"/>
    <xf numFmtId="164" fontId="4" fillId="0" borderId="1" xfId="0" applyNumberFormat="1" applyFont="1" applyFill="1" applyBorder="1"/>
    <xf numFmtId="164" fontId="0" fillId="3" borderId="1" xfId="0" applyNumberFormat="1" applyFill="1" applyBorder="1"/>
    <xf numFmtId="0" fontId="2" fillId="0" borderId="0" xfId="0" applyFont="1" applyAlignment="1"/>
    <xf numFmtId="164" fontId="4" fillId="0" borderId="2" xfId="0" applyNumberFormat="1" applyFont="1" applyFill="1" applyBorder="1"/>
    <xf numFmtId="164" fontId="4" fillId="3" borderId="1" xfId="0" applyNumberFormat="1" applyFont="1" applyFill="1" applyBorder="1"/>
    <xf numFmtId="164" fontId="4" fillId="0" borderId="3" xfId="0" applyNumberFormat="1" applyFont="1" applyFill="1" applyBorder="1"/>
    <xf numFmtId="0" fontId="2" fillId="0" borderId="0" xfId="0" applyFont="1"/>
    <xf numFmtId="0" fontId="4" fillId="0" borderId="0" xfId="0" applyFont="1" applyAlignment="1"/>
    <xf numFmtId="0" fontId="3" fillId="0" borderId="4" xfId="6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164" fontId="4" fillId="0" borderId="6" xfId="0" applyNumberFormat="1" applyFont="1" applyBorder="1"/>
    <xf numFmtId="164" fontId="4" fillId="0" borderId="7" xfId="6" applyNumberFormat="1" applyFont="1" applyBorder="1" applyAlignment="1">
      <alignment horizontal="right" vertical="center" wrapText="1"/>
    </xf>
    <xf numFmtId="0" fontId="3" fillId="0" borderId="7" xfId="6" applyFont="1" applyBorder="1" applyAlignment="1">
      <alignment horizontal="center" vertical="center" wrapText="1"/>
    </xf>
    <xf numFmtId="0" fontId="4" fillId="0" borderId="8" xfId="6" applyFont="1" applyBorder="1" applyAlignment="1">
      <alignment horizontal="center" vertical="center" wrapText="1"/>
    </xf>
    <xf numFmtId="0" fontId="3" fillId="0" borderId="9" xfId="6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1" xfId="6" applyFont="1" applyBorder="1" applyAlignment="1">
      <alignment horizontal="left" vertical="center" wrapText="1"/>
    </xf>
    <xf numFmtId="164" fontId="3" fillId="0" borderId="12" xfId="0" applyNumberFormat="1" applyFont="1" applyBorder="1"/>
    <xf numFmtId="0" fontId="3" fillId="0" borderId="2" xfId="6" applyFont="1" applyBorder="1" applyAlignment="1">
      <alignment horizontal="center" vertical="center" wrapText="1"/>
    </xf>
    <xf numFmtId="164" fontId="3" fillId="0" borderId="13" xfId="0" applyNumberFormat="1" applyFont="1" applyBorder="1"/>
    <xf numFmtId="164" fontId="3" fillId="0" borderId="3" xfId="6" applyNumberFormat="1" applyFont="1" applyBorder="1" applyAlignment="1">
      <alignment horizontal="right" vertical="center" wrapText="1"/>
    </xf>
    <xf numFmtId="0" fontId="3" fillId="0" borderId="1" xfId="6" applyFont="1" applyBorder="1" applyAlignment="1">
      <alignment horizontal="center" vertical="center" wrapText="1"/>
    </xf>
    <xf numFmtId="0" fontId="3" fillId="0" borderId="3" xfId="6" applyFont="1" applyBorder="1" applyAlignment="1">
      <alignment horizontal="center" vertical="center" wrapText="1"/>
    </xf>
    <xf numFmtId="0" fontId="4" fillId="0" borderId="13" xfId="6" applyFont="1" applyBorder="1" applyAlignment="1">
      <alignment horizontal="center" vertical="center" wrapText="1"/>
    </xf>
    <xf numFmtId="0" fontId="3" fillId="0" borderId="11" xfId="0" applyFont="1" applyBorder="1"/>
    <xf numFmtId="164" fontId="3" fillId="0" borderId="3" xfId="0" applyNumberFormat="1" applyFont="1" applyBorder="1"/>
    <xf numFmtId="0" fontId="3" fillId="0" borderId="3" xfId="6" applyFont="1" applyBorder="1" applyAlignment="1">
      <alignment horizontal="right" vertical="center" wrapText="1"/>
    </xf>
    <xf numFmtId="0" fontId="3" fillId="0" borderId="10" xfId="0" applyFont="1" applyBorder="1"/>
    <xf numFmtId="0" fontId="4" fillId="0" borderId="11" xfId="0" applyFont="1" applyBorder="1"/>
    <xf numFmtId="164" fontId="4" fillId="0" borderId="12" xfId="0" applyNumberFormat="1" applyFont="1" applyBorder="1"/>
    <xf numFmtId="164" fontId="4" fillId="0" borderId="3" xfId="0" applyNumberFormat="1" applyFont="1" applyBorder="1" applyAlignment="1">
      <alignment horizontal="right"/>
    </xf>
    <xf numFmtId="164" fontId="4" fillId="0" borderId="3" xfId="0" applyNumberFormat="1" applyFont="1" applyBorder="1"/>
    <xf numFmtId="164" fontId="4" fillId="0" borderId="2" xfId="0" applyNumberFormat="1" applyFont="1" applyBorder="1"/>
    <xf numFmtId="164" fontId="4" fillId="0" borderId="13" xfId="0" applyNumberFormat="1" applyFont="1" applyBorder="1"/>
    <xf numFmtId="164" fontId="4" fillId="0" borderId="1" xfId="0" applyNumberFormat="1" applyFont="1" applyBorder="1"/>
    <xf numFmtId="164" fontId="3" fillId="0" borderId="3" xfId="0" applyNumberFormat="1" applyFont="1" applyBorder="1" applyAlignment="1">
      <alignment horizontal="right"/>
    </xf>
    <xf numFmtId="164" fontId="3" fillId="0" borderId="2" xfId="0" applyNumberFormat="1" applyFont="1" applyBorder="1"/>
    <xf numFmtId="164" fontId="3" fillId="2" borderId="3" xfId="0" applyNumberFormat="1" applyFont="1" applyFill="1" applyBorder="1"/>
    <xf numFmtId="164" fontId="3" fillId="0" borderId="1" xfId="0" applyNumberFormat="1" applyFont="1" applyBorder="1"/>
    <xf numFmtId="164" fontId="4" fillId="2" borderId="3" xfId="0" applyNumberFormat="1" applyFont="1" applyFill="1" applyBorder="1"/>
    <xf numFmtId="0" fontId="3" fillId="0" borderId="10" xfId="0" applyFont="1" applyBorder="1" applyAlignment="1">
      <alignment vertical="top"/>
    </xf>
    <xf numFmtId="164" fontId="3" fillId="0" borderId="3" xfId="0" applyNumberFormat="1" applyFont="1" applyBorder="1" applyAlignment="1"/>
    <xf numFmtId="164" fontId="4" fillId="0" borderId="3" xfId="0" applyNumberFormat="1" applyFont="1" applyBorder="1" applyAlignment="1"/>
    <xf numFmtId="0" fontId="4" fillId="0" borderId="11" xfId="0" applyFont="1" applyBorder="1" applyAlignment="1">
      <alignment wrapText="1"/>
    </xf>
    <xf numFmtId="164" fontId="4" fillId="0" borderId="10" xfId="0" applyNumberFormat="1" applyFont="1" applyBorder="1"/>
    <xf numFmtId="164" fontId="4" fillId="0" borderId="14" xfId="0" applyNumberFormat="1" applyFont="1" applyBorder="1"/>
    <xf numFmtId="164" fontId="3" fillId="0" borderId="15" xfId="0" applyNumberFormat="1" applyFont="1" applyBorder="1"/>
    <xf numFmtId="164" fontId="4" fillId="3" borderId="13" xfId="0" applyNumberFormat="1" applyFont="1" applyFill="1" applyBorder="1"/>
    <xf numFmtId="0" fontId="7" fillId="2" borderId="11" xfId="0" applyFont="1" applyFill="1" applyBorder="1"/>
    <xf numFmtId="0" fontId="7" fillId="0" borderId="11" xfId="0" applyFont="1" applyBorder="1"/>
    <xf numFmtId="164" fontId="4" fillId="0" borderId="13" xfId="0" applyNumberFormat="1" applyFont="1" applyBorder="1" applyAlignment="1">
      <alignment vertical="top" wrapText="1"/>
    </xf>
    <xf numFmtId="0" fontId="4" fillId="0" borderId="16" xfId="0" applyFont="1" applyBorder="1"/>
    <xf numFmtId="164" fontId="4" fillId="0" borderId="17" xfId="0" applyNumberFormat="1" applyFont="1" applyBorder="1"/>
    <xf numFmtId="164" fontId="4" fillId="0" borderId="18" xfId="0" applyNumberFormat="1" applyFont="1" applyBorder="1"/>
    <xf numFmtId="164" fontId="4" fillId="0" borderId="19" xfId="0" applyNumberFormat="1" applyFont="1" applyBorder="1"/>
    <xf numFmtId="164" fontId="4" fillId="0" borderId="20" xfId="0" applyNumberFormat="1" applyFont="1" applyBorder="1"/>
    <xf numFmtId="164" fontId="4" fillId="0" borderId="21" xfId="0" applyNumberFormat="1" applyFont="1" applyBorder="1"/>
    <xf numFmtId="164" fontId="3" fillId="0" borderId="19" xfId="0" applyNumberFormat="1" applyFont="1" applyBorder="1"/>
    <xf numFmtId="164" fontId="3" fillId="0" borderId="20" xfId="0" applyNumberFormat="1" applyFont="1" applyBorder="1"/>
    <xf numFmtId="164" fontId="3" fillId="0" borderId="18" xfId="0" applyNumberFormat="1" applyFont="1" applyBorder="1"/>
    <xf numFmtId="164" fontId="3" fillId="0" borderId="21" xfId="0" applyNumberFormat="1" applyFont="1" applyBorder="1"/>
    <xf numFmtId="164" fontId="4" fillId="0" borderId="22" xfId="0" applyNumberFormat="1" applyFont="1" applyBorder="1"/>
    <xf numFmtId="0" fontId="4" fillId="0" borderId="11" xfId="0" applyFont="1" applyBorder="1" applyAlignment="1">
      <alignment horizontal="left"/>
    </xf>
    <xf numFmtId="0" fontId="4" fillId="2" borderId="11" xfId="0" applyFont="1" applyFill="1" applyBorder="1"/>
    <xf numFmtId="0" fontId="4" fillId="0" borderId="23" xfId="0" applyFont="1" applyBorder="1"/>
    <xf numFmtId="164" fontId="4" fillId="0" borderId="24" xfId="0" applyNumberFormat="1" applyFont="1" applyBorder="1" applyAlignment="1"/>
    <xf numFmtId="164" fontId="4" fillId="0" borderId="24" xfId="0" applyNumberFormat="1" applyFont="1" applyBorder="1"/>
    <xf numFmtId="164" fontId="4" fillId="0" borderId="25" xfId="0" applyNumberFormat="1" applyFont="1" applyBorder="1"/>
    <xf numFmtId="164" fontId="3" fillId="0" borderId="26" xfId="0" applyNumberFormat="1" applyFont="1" applyBorder="1"/>
    <xf numFmtId="164" fontId="4" fillId="0" borderId="26" xfId="0" applyNumberFormat="1" applyFont="1" applyBorder="1"/>
    <xf numFmtId="0" fontId="3" fillId="0" borderId="27" xfId="0" applyFont="1" applyBorder="1"/>
    <xf numFmtId="164" fontId="4" fillId="0" borderId="28" xfId="0" applyNumberFormat="1" applyFont="1" applyBorder="1"/>
    <xf numFmtId="164" fontId="4" fillId="0" borderId="29" xfId="0" applyNumberFormat="1" applyFont="1" applyFill="1" applyBorder="1"/>
    <xf numFmtId="164" fontId="4" fillId="3" borderId="30" xfId="0" applyNumberFormat="1" applyFont="1" applyFill="1" applyBorder="1"/>
    <xf numFmtId="164" fontId="4" fillId="0" borderId="31" xfId="0" applyNumberFormat="1" applyFont="1" applyBorder="1"/>
    <xf numFmtId="164" fontId="4" fillId="0" borderId="32" xfId="0" applyNumberFormat="1" applyFont="1" applyBorder="1"/>
    <xf numFmtId="164" fontId="4" fillId="0" borderId="33" xfId="0" applyNumberFormat="1" applyFont="1" applyBorder="1"/>
    <xf numFmtId="164" fontId="4" fillId="0" borderId="30" xfId="0" applyNumberFormat="1" applyFont="1" applyBorder="1"/>
    <xf numFmtId="164" fontId="4" fillId="3" borderId="33" xfId="0" applyNumberFormat="1" applyFont="1" applyFill="1" applyBorder="1"/>
    <xf numFmtId="0" fontId="4" fillId="0" borderId="0" xfId="0" applyFont="1" applyFill="1" applyBorder="1"/>
    <xf numFmtId="0" fontId="11" fillId="0" borderId="0" xfId="0" applyFont="1"/>
    <xf numFmtId="0" fontId="3" fillId="0" borderId="34" xfId="6" applyFont="1" applyBorder="1" applyAlignment="1">
      <alignment horizontal="center" vertical="center" wrapText="1"/>
    </xf>
    <xf numFmtId="0" fontId="6" fillId="0" borderId="34" xfId="6" applyFont="1" applyBorder="1" applyAlignment="1">
      <alignment horizontal="center" vertical="center" wrapText="1"/>
    </xf>
    <xf numFmtId="0" fontId="0" fillId="0" borderId="27" xfId="0" applyBorder="1" applyAlignment="1">
      <alignment vertical="top"/>
    </xf>
    <xf numFmtId="0" fontId="12" fillId="0" borderId="27" xfId="0" applyFont="1" applyBorder="1" applyAlignment="1">
      <alignment wrapText="1"/>
    </xf>
    <xf numFmtId="164" fontId="4" fillId="0" borderId="29" xfId="0" applyNumberFormat="1" applyFont="1" applyBorder="1"/>
    <xf numFmtId="164" fontId="4" fillId="0" borderId="35" xfId="0" applyNumberFormat="1" applyFont="1" applyBorder="1"/>
    <xf numFmtId="164" fontId="4" fillId="0" borderId="36" xfId="0" applyNumberFormat="1" applyFont="1" applyBorder="1"/>
    <xf numFmtId="0" fontId="0" fillId="0" borderId="37" xfId="0" applyBorder="1" applyAlignment="1">
      <alignment vertical="top"/>
    </xf>
    <xf numFmtId="0" fontId="4" fillId="0" borderId="37" xfId="6" applyFont="1" applyBorder="1" applyAlignment="1">
      <alignment horizontal="left" vertical="center" wrapText="1"/>
    </xf>
    <xf numFmtId="164" fontId="4" fillId="0" borderId="38" xfId="0" applyNumberFormat="1" applyFont="1" applyBorder="1"/>
    <xf numFmtId="0" fontId="3" fillId="0" borderId="39" xfId="6" applyFont="1" applyBorder="1" applyAlignment="1">
      <alignment horizontal="center" vertical="center" wrapText="1"/>
    </xf>
    <xf numFmtId="164" fontId="4" fillId="0" borderId="40" xfId="6" applyNumberFormat="1" applyFont="1" applyBorder="1" applyAlignment="1">
      <alignment horizontal="right" vertical="center" wrapText="1"/>
    </xf>
    <xf numFmtId="164" fontId="4" fillId="0" borderId="41" xfId="6" applyNumberFormat="1" applyFont="1" applyBorder="1" applyAlignment="1">
      <alignment horizontal="right" vertical="center" wrapText="1"/>
    </xf>
    <xf numFmtId="164" fontId="4" fillId="0" borderId="42" xfId="6" applyNumberFormat="1" applyFont="1" applyBorder="1" applyAlignment="1">
      <alignment horizontal="right" vertical="center" wrapText="1"/>
    </xf>
    <xf numFmtId="164" fontId="4" fillId="0" borderId="41" xfId="0" applyNumberFormat="1" applyFont="1" applyBorder="1"/>
    <xf numFmtId="164" fontId="4" fillId="0" borderId="39" xfId="0" applyNumberFormat="1" applyFont="1" applyBorder="1"/>
    <xf numFmtId="164" fontId="4" fillId="0" borderId="40" xfId="0" applyNumberFormat="1" applyFont="1" applyBorder="1"/>
    <xf numFmtId="164" fontId="4" fillId="0" borderId="42" xfId="0" applyNumberFormat="1" applyFont="1" applyBorder="1"/>
    <xf numFmtId="164" fontId="4" fillId="0" borderId="43" xfId="0" applyNumberFormat="1" applyFont="1" applyBorder="1"/>
    <xf numFmtId="164" fontId="4" fillId="0" borderId="44" xfId="0" applyNumberFormat="1" applyFont="1" applyBorder="1"/>
    <xf numFmtId="164" fontId="4" fillId="0" borderId="45" xfId="0" applyNumberFormat="1" applyFont="1" applyBorder="1"/>
    <xf numFmtId="0" fontId="4" fillId="0" borderId="37" xfId="0" applyFont="1" applyBorder="1"/>
    <xf numFmtId="0" fontId="0" fillId="0" borderId="11" xfId="0" applyBorder="1" applyAlignment="1">
      <alignment vertical="top"/>
    </xf>
    <xf numFmtId="164" fontId="0" fillId="2" borderId="3" xfId="0" applyNumberFormat="1" applyFill="1" applyBorder="1"/>
    <xf numFmtId="164" fontId="0" fillId="0" borderId="1" xfId="0" applyNumberFormat="1" applyBorder="1"/>
    <xf numFmtId="164" fontId="0" fillId="0" borderId="3" xfId="0" applyNumberFormat="1" applyBorder="1"/>
    <xf numFmtId="164" fontId="0" fillId="0" borderId="2" xfId="0" applyNumberFormat="1" applyBorder="1"/>
    <xf numFmtId="164" fontId="0" fillId="0" borderId="13" xfId="0" applyNumberFormat="1" applyBorder="1"/>
    <xf numFmtId="164" fontId="4" fillId="0" borderId="15" xfId="0" applyNumberFormat="1" applyFont="1" applyBorder="1"/>
    <xf numFmtId="164" fontId="0" fillId="0" borderId="14" xfId="0" applyNumberFormat="1" applyBorder="1"/>
    <xf numFmtId="164" fontId="9" fillId="0" borderId="13" xfId="0" applyNumberFormat="1" applyFont="1" applyBorder="1"/>
    <xf numFmtId="164" fontId="0" fillId="0" borderId="12" xfId="0" applyNumberFormat="1" applyBorder="1"/>
    <xf numFmtId="164" fontId="0" fillId="0" borderId="15" xfId="0" applyNumberFormat="1" applyBorder="1"/>
    <xf numFmtId="0" fontId="13" fillId="0" borderId="11" xfId="0" applyFont="1" applyBorder="1" applyAlignment="1">
      <alignment wrapText="1"/>
    </xf>
    <xf numFmtId="164" fontId="0" fillId="0" borderId="10" xfId="0" applyNumberFormat="1" applyBorder="1"/>
    <xf numFmtId="0" fontId="7" fillId="0" borderId="11" xfId="0" applyFont="1" applyBorder="1" applyAlignment="1">
      <alignment wrapText="1"/>
    </xf>
    <xf numFmtId="0" fontId="0" fillId="0" borderId="11" xfId="0" applyBorder="1"/>
    <xf numFmtId="0" fontId="0" fillId="0" borderId="23" xfId="0" applyBorder="1" applyAlignment="1">
      <alignment vertical="top"/>
    </xf>
    <xf numFmtId="164" fontId="0" fillId="0" borderId="36" xfId="0" applyNumberFormat="1" applyBorder="1"/>
    <xf numFmtId="164" fontId="4" fillId="0" borderId="46" xfId="0" applyNumberFormat="1" applyFont="1" applyBorder="1"/>
    <xf numFmtId="164" fontId="0" fillId="0" borderId="39" xfId="0" applyNumberFormat="1" applyBorder="1"/>
    <xf numFmtId="164" fontId="4" fillId="0" borderId="5" xfId="0" applyNumberFormat="1" applyFont="1" applyBorder="1"/>
    <xf numFmtId="164" fontId="4" fillId="0" borderId="7" xfId="0" applyNumberFormat="1" applyFont="1" applyBorder="1"/>
    <xf numFmtId="164" fontId="0" fillId="0" borderId="47" xfId="0" applyNumberFormat="1" applyBorder="1"/>
    <xf numFmtId="164" fontId="0" fillId="0" borderId="45" xfId="0" applyNumberFormat="1" applyBorder="1"/>
    <xf numFmtId="164" fontId="4" fillId="0" borderId="48" xfId="0" applyNumberFormat="1" applyFont="1" applyBorder="1"/>
    <xf numFmtId="164" fontId="0" fillId="0" borderId="9" xfId="0" applyNumberFormat="1" applyBorder="1"/>
    <xf numFmtId="164" fontId="0" fillId="0" borderId="43" xfId="0" applyNumberFormat="1" applyBorder="1"/>
    <xf numFmtId="164" fontId="0" fillId="0" borderId="41" xfId="0" applyNumberFormat="1" applyBorder="1"/>
    <xf numFmtId="164" fontId="0" fillId="0" borderId="49" xfId="0" applyNumberFormat="1" applyBorder="1"/>
    <xf numFmtId="0" fontId="13" fillId="0" borderId="11" xfId="0" applyFont="1" applyBorder="1"/>
    <xf numFmtId="0" fontId="0" fillId="0" borderId="16" xfId="0" applyBorder="1" applyAlignment="1">
      <alignment vertical="top"/>
    </xf>
    <xf numFmtId="164" fontId="0" fillId="0" borderId="25" xfId="0" applyNumberFormat="1" applyBorder="1"/>
    <xf numFmtId="164" fontId="0" fillId="0" borderId="24" xfId="0" applyNumberFormat="1" applyBorder="1"/>
    <xf numFmtId="164" fontId="0" fillId="0" borderId="26" xfId="0" applyNumberFormat="1" applyBorder="1"/>
    <xf numFmtId="164" fontId="0" fillId="0" borderId="50" xfId="0" applyNumberFormat="1" applyBorder="1"/>
    <xf numFmtId="164" fontId="3" fillId="0" borderId="24" xfId="0" applyNumberFormat="1" applyFont="1" applyBorder="1"/>
    <xf numFmtId="164" fontId="4" fillId="3" borderId="29" xfId="0" applyNumberFormat="1" applyFont="1" applyFill="1" applyBorder="1"/>
    <xf numFmtId="164" fontId="4" fillId="3" borderId="28" xfId="0" applyNumberFormat="1" applyFont="1" applyFill="1" applyBorder="1"/>
    <xf numFmtId="164" fontId="0" fillId="0" borderId="33" xfId="0" applyNumberFormat="1" applyBorder="1"/>
    <xf numFmtId="164" fontId="0" fillId="0" borderId="28" xfId="0" applyNumberFormat="1" applyBorder="1"/>
    <xf numFmtId="0" fontId="4" fillId="0" borderId="51" xfId="0" applyFont="1" applyBorder="1" applyAlignment="1">
      <alignment wrapText="1"/>
    </xf>
    <xf numFmtId="164" fontId="4" fillId="0" borderId="8" xfId="0" applyNumberFormat="1" applyFont="1" applyBorder="1"/>
    <xf numFmtId="164" fontId="0" fillId="0" borderId="44" xfId="0" applyNumberFormat="1" applyBorder="1"/>
    <xf numFmtId="164" fontId="4" fillId="3" borderId="3" xfId="0" applyNumberFormat="1" applyFont="1" applyFill="1" applyBorder="1"/>
    <xf numFmtId="164" fontId="3" fillId="3" borderId="13" xfId="0" applyNumberFormat="1" applyFont="1" applyFill="1" applyBorder="1"/>
    <xf numFmtId="164" fontId="3" fillId="3" borderId="3" xfId="0" applyNumberFormat="1" applyFont="1" applyFill="1" applyBorder="1"/>
    <xf numFmtId="0" fontId="7" fillId="0" borderId="16" xfId="0" applyFont="1" applyBorder="1"/>
    <xf numFmtId="0" fontId="7" fillId="2" borderId="44" xfId="0" applyFont="1" applyFill="1" applyBorder="1" applyAlignment="1"/>
    <xf numFmtId="0" fontId="7" fillId="2" borderId="44" xfId="0" applyFont="1" applyFill="1" applyBorder="1" applyAlignment="1">
      <alignment vertical="top" wrapText="1"/>
    </xf>
    <xf numFmtId="0" fontId="8" fillId="0" borderId="11" xfId="0" applyFont="1" applyBorder="1"/>
    <xf numFmtId="164" fontId="0" fillId="0" borderId="20" xfId="0" applyNumberFormat="1" applyBorder="1"/>
    <xf numFmtId="164" fontId="0" fillId="0" borderId="18" xfId="0" applyNumberFormat="1" applyBorder="1"/>
    <xf numFmtId="164" fontId="0" fillId="0" borderId="21" xfId="0" applyNumberFormat="1" applyBorder="1"/>
    <xf numFmtId="0" fontId="12" fillId="0" borderId="27" xfId="0" applyFont="1" applyBorder="1" applyAlignment="1">
      <alignment horizontal="left" vertical="center" wrapText="1"/>
    </xf>
    <xf numFmtId="0" fontId="0" fillId="0" borderId="11" xfId="0" applyBorder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164" fontId="3" fillId="0" borderId="13" xfId="0" applyNumberFormat="1" applyFont="1" applyBorder="1" applyAlignment="1">
      <alignment wrapText="1"/>
    </xf>
    <xf numFmtId="164" fontId="0" fillId="0" borderId="3" xfId="0" applyNumberFormat="1" applyBorder="1" applyAlignment="1">
      <alignment wrapText="1"/>
    </xf>
    <xf numFmtId="164" fontId="4" fillId="0" borderId="3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164" fontId="0" fillId="0" borderId="12" xfId="0" applyNumberFormat="1" applyBorder="1" applyAlignment="1">
      <alignment wrapText="1"/>
    </xf>
    <xf numFmtId="164" fontId="0" fillId="2" borderId="3" xfId="0" applyNumberFormat="1" applyFill="1" applyBorder="1" applyAlignment="1">
      <alignment wrapText="1"/>
    </xf>
    <xf numFmtId="164" fontId="0" fillId="0" borderId="3" xfId="0" applyNumberFormat="1" applyBorder="1" applyAlignment="1">
      <alignment vertical="top" wrapText="1"/>
    </xf>
    <xf numFmtId="164" fontId="0" fillId="0" borderId="2" xfId="0" applyNumberFormat="1" applyBorder="1" applyAlignment="1">
      <alignment vertical="top" wrapText="1"/>
    </xf>
    <xf numFmtId="164" fontId="0" fillId="0" borderId="1" xfId="0" applyNumberFormat="1" applyBorder="1" applyAlignment="1">
      <alignment vertical="top" wrapText="1"/>
    </xf>
    <xf numFmtId="164" fontId="0" fillId="0" borderId="13" xfId="0" applyNumberForma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164" fontId="3" fillId="0" borderId="10" xfId="0" applyNumberFormat="1" applyFont="1" applyBorder="1"/>
    <xf numFmtId="0" fontId="3" fillId="2" borderId="16" xfId="0" applyFont="1" applyFill="1" applyBorder="1"/>
    <xf numFmtId="164" fontId="0" fillId="0" borderId="17" xfId="0" applyNumberFormat="1" applyBorder="1"/>
    <xf numFmtId="164" fontId="0" fillId="0" borderId="19" xfId="0" applyNumberFormat="1" applyBorder="1"/>
    <xf numFmtId="0" fontId="0" fillId="0" borderId="44" xfId="0" applyBorder="1" applyAlignment="1">
      <alignment vertical="top"/>
    </xf>
    <xf numFmtId="0" fontId="4" fillId="0" borderId="52" xfId="0" applyFont="1" applyBorder="1"/>
    <xf numFmtId="164" fontId="4" fillId="0" borderId="47" xfId="0" applyNumberFormat="1" applyFont="1" applyBorder="1"/>
    <xf numFmtId="164" fontId="4" fillId="0" borderId="52" xfId="0" applyNumberFormat="1" applyFont="1" applyBorder="1"/>
    <xf numFmtId="164" fontId="0" fillId="0" borderId="5" xfId="0" applyNumberFormat="1" applyBorder="1"/>
    <xf numFmtId="164" fontId="0" fillId="0" borderId="7" xfId="0" applyNumberFormat="1" applyBorder="1"/>
    <xf numFmtId="0" fontId="0" fillId="0" borderId="10" xfId="0" applyBorder="1" applyAlignment="1">
      <alignment vertical="top"/>
    </xf>
    <xf numFmtId="0" fontId="7" fillId="0" borderId="10" xfId="0" applyFont="1" applyFill="1" applyBorder="1" applyAlignment="1">
      <alignment vertical="top" wrapText="1"/>
    </xf>
    <xf numFmtId="0" fontId="0" fillId="0" borderId="2" xfId="0" applyBorder="1" applyAlignment="1">
      <alignment vertical="top"/>
    </xf>
    <xf numFmtId="164" fontId="0" fillId="0" borderId="40" xfId="0" applyNumberFormat="1" applyBorder="1"/>
    <xf numFmtId="164" fontId="0" fillId="0" borderId="42" xfId="0" applyNumberFormat="1" applyBorder="1"/>
    <xf numFmtId="164" fontId="3" fillId="0" borderId="53" xfId="0" applyNumberFormat="1" applyFont="1" applyBorder="1"/>
    <xf numFmtId="164" fontId="0" fillId="0" borderId="53" xfId="0" applyNumberFormat="1" applyBorder="1"/>
    <xf numFmtId="164" fontId="0" fillId="0" borderId="54" xfId="0" applyNumberFormat="1" applyBorder="1"/>
    <xf numFmtId="164" fontId="0" fillId="0" borderId="55" xfId="0" applyNumberFormat="1" applyBorder="1"/>
    <xf numFmtId="0" fontId="4" fillId="0" borderId="27" xfId="0" applyFont="1" applyBorder="1"/>
    <xf numFmtId="0" fontId="3" fillId="0" borderId="44" xfId="0" applyFont="1" applyBorder="1" applyAlignment="1">
      <alignment vertical="top"/>
    </xf>
    <xf numFmtId="164" fontId="4" fillId="0" borderId="41" xfId="0" applyNumberFormat="1" applyFont="1" applyBorder="1" applyAlignment="1"/>
    <xf numFmtId="0" fontId="7" fillId="3" borderId="11" xfId="0" applyFont="1" applyFill="1" applyBorder="1" applyAlignment="1">
      <alignment wrapText="1"/>
    </xf>
    <xf numFmtId="0" fontId="0" fillId="0" borderId="0" xfId="0" applyNumberFormat="1" applyFont="1" applyFill="1" applyBorder="1" applyAlignment="1" applyProtection="1"/>
    <xf numFmtId="164" fontId="3" fillId="0" borderId="56" xfId="0" applyNumberFormat="1" applyFont="1" applyFill="1" applyBorder="1" applyAlignment="1" applyProtection="1"/>
    <xf numFmtId="164" fontId="0" fillId="0" borderId="56" xfId="0" applyNumberFormat="1" applyFont="1" applyFill="1" applyBorder="1" applyAlignment="1" applyProtection="1"/>
    <xf numFmtId="0" fontId="3" fillId="0" borderId="10" xfId="0" applyFont="1" applyFill="1" applyBorder="1"/>
    <xf numFmtId="164" fontId="3" fillId="0" borderId="12" xfId="0" applyNumberFormat="1" applyFont="1" applyFill="1" applyBorder="1"/>
    <xf numFmtId="164" fontId="3" fillId="0" borderId="3" xfId="0" applyNumberFormat="1" applyFont="1" applyFill="1" applyBorder="1" applyAlignment="1">
      <alignment horizontal="right"/>
    </xf>
    <xf numFmtId="164" fontId="3" fillId="0" borderId="3" xfId="0" applyNumberFormat="1" applyFont="1" applyFill="1" applyBorder="1"/>
    <xf numFmtId="164" fontId="3" fillId="0" borderId="2" xfId="0" applyNumberFormat="1" applyFont="1" applyFill="1" applyBorder="1"/>
    <xf numFmtId="164" fontId="3" fillId="0" borderId="13" xfId="0" applyNumberFormat="1" applyFont="1" applyFill="1" applyBorder="1"/>
    <xf numFmtId="164" fontId="3" fillId="0" borderId="1" xfId="0" applyNumberFormat="1" applyFont="1" applyFill="1" applyBorder="1"/>
    <xf numFmtId="164" fontId="4" fillId="0" borderId="12" xfId="0" applyNumberFormat="1" applyFont="1" applyFill="1" applyBorder="1"/>
    <xf numFmtId="164" fontId="4" fillId="0" borderId="13" xfId="0" applyNumberFormat="1" applyFont="1" applyFill="1" applyBorder="1"/>
    <xf numFmtId="0" fontId="0" fillId="0" borderId="0" xfId="0" applyAlignment="1">
      <alignment vertical="top"/>
    </xf>
    <xf numFmtId="164" fontId="3" fillId="0" borderId="12" xfId="0" applyNumberFormat="1" applyFont="1" applyBorder="1" applyAlignment="1">
      <alignment vertical="top"/>
    </xf>
    <xf numFmtId="164" fontId="3" fillId="0" borderId="3" xfId="0" applyNumberFormat="1" applyFont="1" applyBorder="1" applyAlignment="1">
      <alignment vertical="top"/>
    </xf>
    <xf numFmtId="164" fontId="3" fillId="0" borderId="2" xfId="0" applyNumberFormat="1" applyFont="1" applyBorder="1" applyAlignment="1">
      <alignment vertical="top"/>
    </xf>
    <xf numFmtId="164" fontId="3" fillId="0" borderId="13" xfId="0" applyNumberFormat="1" applyFont="1" applyBorder="1" applyAlignment="1">
      <alignment vertical="top"/>
    </xf>
    <xf numFmtId="164" fontId="3" fillId="0" borderId="1" xfId="0" applyNumberFormat="1" applyFont="1" applyBorder="1" applyAlignment="1">
      <alignment vertical="top"/>
    </xf>
    <xf numFmtId="164" fontId="3" fillId="3" borderId="12" xfId="0" applyNumberFormat="1" applyFont="1" applyFill="1" applyBorder="1"/>
    <xf numFmtId="164" fontId="3" fillId="3" borderId="3" xfId="0" applyNumberFormat="1" applyFont="1" applyFill="1" applyBorder="1" applyAlignment="1"/>
    <xf numFmtId="164" fontId="3" fillId="3" borderId="2" xfId="0" applyNumberFormat="1" applyFont="1" applyFill="1" applyBorder="1"/>
    <xf numFmtId="164" fontId="3" fillId="3" borderId="1" xfId="0" applyNumberFormat="1" applyFont="1" applyFill="1" applyBorder="1"/>
    <xf numFmtId="0" fontId="3" fillId="3" borderId="2" xfId="6" applyFont="1" applyFill="1" applyBorder="1" applyAlignment="1">
      <alignment horizontal="center" vertical="center" wrapText="1"/>
    </xf>
    <xf numFmtId="164" fontId="3" fillId="3" borderId="3" xfId="6" applyNumberFormat="1" applyFont="1" applyFill="1" applyBorder="1" applyAlignment="1">
      <alignment horizontal="right" vertical="center" wrapText="1"/>
    </xf>
    <xf numFmtId="0" fontId="3" fillId="3" borderId="1" xfId="6" applyFont="1" applyFill="1" applyBorder="1" applyAlignment="1">
      <alignment horizontal="center" vertical="center" wrapText="1"/>
    </xf>
    <xf numFmtId="0" fontId="3" fillId="3" borderId="3" xfId="6" applyFont="1" applyFill="1" applyBorder="1" applyAlignment="1">
      <alignment horizontal="center" vertical="center" wrapText="1"/>
    </xf>
    <xf numFmtId="0" fontId="4" fillId="3" borderId="13" xfId="6" applyFont="1" applyFill="1" applyBorder="1" applyAlignment="1">
      <alignment horizontal="center" vertical="center" wrapText="1"/>
    </xf>
    <xf numFmtId="0" fontId="3" fillId="3" borderId="3" xfId="6" applyFont="1" applyFill="1" applyBorder="1" applyAlignment="1">
      <alignment horizontal="right" vertical="center" wrapText="1"/>
    </xf>
    <xf numFmtId="164" fontId="4" fillId="3" borderId="3" xfId="0" applyNumberFormat="1" applyFont="1" applyFill="1" applyBorder="1" applyAlignment="1">
      <alignment horizontal="right"/>
    </xf>
    <xf numFmtId="164" fontId="4" fillId="3" borderId="2" xfId="0" applyNumberFormat="1" applyFont="1" applyFill="1" applyBorder="1"/>
    <xf numFmtId="164" fontId="4" fillId="3" borderId="12" xfId="0" applyNumberFormat="1" applyFont="1" applyFill="1" applyBorder="1"/>
    <xf numFmtId="164" fontId="4" fillId="3" borderId="3" xfId="0" applyNumberFormat="1" applyFont="1" applyFill="1" applyBorder="1" applyAlignment="1"/>
    <xf numFmtId="164" fontId="4" fillId="3" borderId="10" xfId="0" applyNumberFormat="1" applyFont="1" applyFill="1" applyBorder="1"/>
    <xf numFmtId="0" fontId="3" fillId="3" borderId="10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vertical="top"/>
    </xf>
    <xf numFmtId="0" fontId="3" fillId="3" borderId="10" xfId="0" applyFont="1" applyFill="1" applyBorder="1"/>
    <xf numFmtId="0" fontId="7" fillId="3" borderId="57" xfId="0" applyNumberFormat="1" applyFont="1" applyFill="1" applyBorder="1" applyAlignment="1" applyProtection="1"/>
    <xf numFmtId="164" fontId="4" fillId="0" borderId="48" xfId="6" applyNumberFormat="1" applyFont="1" applyBorder="1" applyAlignment="1">
      <alignment horizontal="center" vertical="center" wrapText="1"/>
    </xf>
    <xf numFmtId="164" fontId="4" fillId="3" borderId="15" xfId="0" applyNumberFormat="1" applyFont="1" applyFill="1" applyBorder="1"/>
    <xf numFmtId="0" fontId="3" fillId="0" borderId="3" xfId="0" applyFont="1" applyBorder="1" applyAlignment="1">
      <alignment vertical="top"/>
    </xf>
    <xf numFmtId="0" fontId="4" fillId="0" borderId="5" xfId="6" applyFont="1" applyBorder="1" applyAlignment="1">
      <alignment horizontal="left" vertical="center" wrapText="1"/>
    </xf>
    <xf numFmtId="0" fontId="3" fillId="0" borderId="10" xfId="6" applyFont="1" applyBorder="1" applyAlignment="1">
      <alignment horizontal="left" vertical="center" wrapText="1"/>
    </xf>
    <xf numFmtId="0" fontId="3" fillId="3" borderId="10" xfId="6" applyFont="1" applyFill="1" applyBorder="1" applyAlignment="1">
      <alignment horizontal="left" vertical="center" wrapText="1"/>
    </xf>
    <xf numFmtId="0" fontId="4" fillId="3" borderId="10" xfId="0" applyFont="1" applyFill="1" applyBorder="1"/>
    <xf numFmtId="0" fontId="4" fillId="0" borderId="10" xfId="0" applyFont="1" applyBorder="1"/>
    <xf numFmtId="0" fontId="4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vertical="top" wrapText="1"/>
    </xf>
    <xf numFmtId="0" fontId="0" fillId="0" borderId="10" xfId="0" applyBorder="1" applyAlignment="1">
      <alignment wrapText="1"/>
    </xf>
    <xf numFmtId="0" fontId="0" fillId="0" borderId="10" xfId="0" applyFont="1" applyBorder="1" applyAlignment="1">
      <alignment wrapText="1"/>
    </xf>
    <xf numFmtId="0" fontId="3" fillId="0" borderId="10" xfId="0" applyFont="1" applyFill="1" applyBorder="1" applyAlignment="1">
      <alignment wrapText="1"/>
    </xf>
    <xf numFmtId="0" fontId="4" fillId="0" borderId="10" xfId="0" applyFont="1" applyBorder="1" applyAlignment="1">
      <alignment wrapText="1"/>
    </xf>
    <xf numFmtId="0" fontId="3" fillId="3" borderId="10" xfId="0" applyFont="1" applyFill="1" applyBorder="1" applyAlignment="1">
      <alignment wrapText="1"/>
    </xf>
    <xf numFmtId="0" fontId="4" fillId="0" borderId="10" xfId="0" applyFont="1" applyBorder="1" applyAlignment="1"/>
    <xf numFmtId="0" fontId="4" fillId="3" borderId="10" xfId="0" applyFont="1" applyFill="1" applyBorder="1" applyAlignment="1"/>
    <xf numFmtId="0" fontId="4" fillId="3" borderId="44" xfId="0" applyFont="1" applyFill="1" applyBorder="1" applyAlignment="1">
      <alignment wrapText="1"/>
    </xf>
    <xf numFmtId="0" fontId="4" fillId="3" borderId="54" xfId="0" applyFont="1" applyFill="1" applyBorder="1"/>
    <xf numFmtId="0" fontId="4" fillId="0" borderId="2" xfId="0" applyFont="1" applyBorder="1"/>
    <xf numFmtId="0" fontId="4" fillId="0" borderId="44" xfId="0" applyFont="1" applyBorder="1"/>
    <xf numFmtId="0" fontId="10" fillId="0" borderId="10" xfId="0" applyFont="1" applyBorder="1"/>
    <xf numFmtId="0" fontId="4" fillId="0" borderId="58" xfId="0" applyFont="1" applyFill="1" applyBorder="1"/>
    <xf numFmtId="0" fontId="4" fillId="0" borderId="10" xfId="0" applyFont="1" applyBorder="1" applyAlignment="1">
      <alignment horizontal="left"/>
    </xf>
    <xf numFmtId="0" fontId="4" fillId="0" borderId="54" xfId="0" applyFont="1" applyBorder="1"/>
    <xf numFmtId="0" fontId="4" fillId="0" borderId="59" xfId="0" applyFont="1" applyBorder="1"/>
    <xf numFmtId="164" fontId="4" fillId="0" borderId="6" xfId="6" applyNumberFormat="1" applyFont="1" applyBorder="1" applyAlignment="1">
      <alignment horizontal="right" vertical="center" wrapText="1"/>
    </xf>
    <xf numFmtId="164" fontId="4" fillId="3" borderId="13" xfId="0" applyNumberFormat="1" applyFont="1" applyFill="1" applyBorder="1" applyAlignment="1">
      <alignment horizontal="right"/>
    </xf>
    <xf numFmtId="164" fontId="3" fillId="0" borderId="1" xfId="0" applyNumberFormat="1" applyFont="1" applyBorder="1" applyAlignment="1"/>
    <xf numFmtId="164" fontId="4" fillId="0" borderId="1" xfId="0" applyNumberFormat="1" applyFont="1" applyBorder="1" applyAlignment="1"/>
    <xf numFmtId="0" fontId="4" fillId="0" borderId="12" xfId="6" applyFont="1" applyBorder="1" applyAlignment="1">
      <alignment horizontal="center" vertical="center" wrapText="1"/>
    </xf>
    <xf numFmtId="0" fontId="4" fillId="3" borderId="12" xfId="6" applyFont="1" applyFill="1" applyBorder="1" applyAlignment="1">
      <alignment horizontal="center" vertical="center" wrapText="1"/>
    </xf>
    <xf numFmtId="164" fontId="4" fillId="0" borderId="38" xfId="0" applyNumberFormat="1" applyFont="1" applyFill="1" applyBorder="1"/>
    <xf numFmtId="164" fontId="4" fillId="0" borderId="41" xfId="0" applyNumberFormat="1" applyFont="1" applyFill="1" applyBorder="1"/>
    <xf numFmtId="164" fontId="3" fillId="0" borderId="39" xfId="0" applyNumberFormat="1" applyFont="1" applyFill="1" applyBorder="1"/>
    <xf numFmtId="164" fontId="4" fillId="0" borderId="40" xfId="0" applyNumberFormat="1" applyFont="1" applyFill="1" applyBorder="1"/>
    <xf numFmtId="164" fontId="4" fillId="0" borderId="42" xfId="0" applyNumberFormat="1" applyFont="1" applyFill="1" applyBorder="1"/>
    <xf numFmtId="164" fontId="4" fillId="0" borderId="20" xfId="0" applyNumberFormat="1" applyFont="1" applyFill="1" applyBorder="1"/>
    <xf numFmtId="164" fontId="10" fillId="0" borderId="1" xfId="0" applyNumberFormat="1" applyFont="1" applyFill="1" applyBorder="1"/>
    <xf numFmtId="164" fontId="4" fillId="0" borderId="17" xfId="0" applyNumberFormat="1" applyFont="1" applyFill="1" applyBorder="1"/>
    <xf numFmtId="164" fontId="4" fillId="0" borderId="18" xfId="0" applyNumberFormat="1" applyFont="1" applyFill="1" applyBorder="1"/>
    <xf numFmtId="164" fontId="3" fillId="0" borderId="19" xfId="0" applyNumberFormat="1" applyFont="1" applyFill="1" applyBorder="1"/>
    <xf numFmtId="0" fontId="0" fillId="3" borderId="0" xfId="0" applyFill="1"/>
    <xf numFmtId="0" fontId="4" fillId="3" borderId="10" xfId="0" applyFont="1" applyFill="1" applyBorder="1" applyAlignment="1">
      <alignment wrapText="1"/>
    </xf>
    <xf numFmtId="0" fontId="0" fillId="3" borderId="10" xfId="0" applyFont="1" applyFill="1" applyBorder="1" applyAlignment="1">
      <alignment wrapText="1"/>
    </xf>
    <xf numFmtId="0" fontId="4" fillId="3" borderId="54" xfId="0" applyFont="1" applyFill="1" applyBorder="1" applyAlignment="1"/>
    <xf numFmtId="164" fontId="4" fillId="3" borderId="20" xfId="0" applyNumberFormat="1" applyFont="1" applyFill="1" applyBorder="1"/>
    <xf numFmtId="0" fontId="0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5" fillId="3" borderId="0" xfId="0" applyNumberFormat="1" applyFont="1" applyFill="1" applyBorder="1" applyAlignment="1" applyProtection="1"/>
    <xf numFmtId="16" fontId="0" fillId="3" borderId="0" xfId="0" applyNumberFormat="1" applyFont="1" applyFill="1" applyBorder="1" applyAlignment="1" applyProtection="1"/>
    <xf numFmtId="0" fontId="11" fillId="3" borderId="0" xfId="0" applyNumberFormat="1" applyFont="1" applyFill="1" applyBorder="1" applyAlignment="1" applyProtection="1"/>
    <xf numFmtId="0" fontId="3" fillId="3" borderId="0" xfId="0" applyNumberFormat="1" applyFont="1" applyFill="1" applyBorder="1" applyAlignment="1" applyProtection="1"/>
    <xf numFmtId="0" fontId="3" fillId="3" borderId="175" xfId="0" applyNumberFormat="1" applyFont="1" applyFill="1" applyBorder="1" applyAlignment="1" applyProtection="1">
      <alignment horizontal="center" vertical="center" wrapText="1"/>
    </xf>
    <xf numFmtId="0" fontId="6" fillId="3" borderId="175" xfId="0" applyNumberFormat="1" applyFont="1" applyFill="1" applyBorder="1" applyAlignment="1" applyProtection="1">
      <alignment horizontal="center" vertical="center" wrapText="1"/>
    </xf>
    <xf numFmtId="0" fontId="0" fillId="3" borderId="60" xfId="0" applyNumberFormat="1" applyFont="1" applyFill="1" applyBorder="1" applyAlignment="1" applyProtection="1">
      <alignment vertical="top"/>
    </xf>
    <xf numFmtId="0" fontId="12" fillId="3" borderId="60" xfId="0" applyNumberFormat="1" applyFont="1" applyFill="1" applyBorder="1" applyAlignment="1" applyProtection="1">
      <alignment wrapText="1"/>
    </xf>
    <xf numFmtId="164" fontId="4" fillId="3" borderId="61" xfId="0" applyNumberFormat="1" applyFont="1" applyFill="1" applyBorder="1" applyAlignment="1" applyProtection="1"/>
    <xf numFmtId="164" fontId="4" fillId="3" borderId="62" xfId="0" applyNumberFormat="1" applyFont="1" applyFill="1" applyBorder="1" applyAlignment="1" applyProtection="1"/>
    <xf numFmtId="164" fontId="4" fillId="3" borderId="33" xfId="0" applyNumberFormat="1" applyFont="1" applyFill="1" applyBorder="1" applyAlignment="1" applyProtection="1"/>
    <xf numFmtId="164" fontId="4" fillId="3" borderId="28" xfId="0" applyNumberFormat="1" applyFont="1" applyFill="1" applyBorder="1" applyAlignment="1" applyProtection="1"/>
    <xf numFmtId="164" fontId="4" fillId="3" borderId="63" xfId="0" applyNumberFormat="1" applyFont="1" applyFill="1" applyBorder="1" applyAlignment="1" applyProtection="1"/>
    <xf numFmtId="164" fontId="4" fillId="3" borderId="36" xfId="0" applyNumberFormat="1" applyFont="1" applyFill="1" applyBorder="1" applyAlignment="1" applyProtection="1"/>
    <xf numFmtId="164" fontId="4" fillId="3" borderId="64" xfId="0" applyNumberFormat="1" applyFont="1" applyFill="1" applyBorder="1" applyAlignment="1" applyProtection="1"/>
    <xf numFmtId="164" fontId="4" fillId="3" borderId="65" xfId="0" applyNumberFormat="1" applyFont="1" applyFill="1" applyBorder="1" applyAlignment="1" applyProtection="1"/>
    <xf numFmtId="164" fontId="4" fillId="3" borderId="66" xfId="0" applyNumberFormat="1" applyFont="1" applyFill="1" applyBorder="1" applyAlignment="1" applyProtection="1"/>
    <xf numFmtId="0" fontId="0" fillId="3" borderId="67" xfId="0" applyNumberFormat="1" applyFont="1" applyFill="1" applyBorder="1" applyAlignment="1" applyProtection="1">
      <alignment vertical="top"/>
    </xf>
    <xf numFmtId="164" fontId="4" fillId="3" borderId="68" xfId="0" applyNumberFormat="1" applyFont="1" applyFill="1" applyBorder="1" applyAlignment="1" applyProtection="1"/>
    <xf numFmtId="164" fontId="4" fillId="3" borderId="69" xfId="0" applyNumberFormat="1" applyFont="1" applyFill="1" applyBorder="1" applyAlignment="1" applyProtection="1">
      <alignment horizontal="right" vertical="center" wrapText="1"/>
    </xf>
    <xf numFmtId="164" fontId="4" fillId="3" borderId="69" xfId="0" applyNumberFormat="1" applyFont="1" applyFill="1" applyBorder="1" applyAlignment="1" applyProtection="1"/>
    <xf numFmtId="164" fontId="4" fillId="3" borderId="70" xfId="0" applyNumberFormat="1" applyFont="1" applyFill="1" applyBorder="1" applyAlignment="1" applyProtection="1"/>
    <xf numFmtId="164" fontId="4" fillId="3" borderId="71" xfId="0" applyNumberFormat="1" applyFont="1" applyFill="1" applyBorder="1" applyAlignment="1" applyProtection="1"/>
    <xf numFmtId="164" fontId="4" fillId="3" borderId="72" xfId="0" applyNumberFormat="1" applyFont="1" applyFill="1" applyBorder="1" applyAlignment="1" applyProtection="1"/>
    <xf numFmtId="164" fontId="3" fillId="3" borderId="73" xfId="0" applyNumberFormat="1" applyFont="1" applyFill="1" applyBorder="1" applyAlignment="1" applyProtection="1"/>
    <xf numFmtId="164" fontId="3" fillId="3" borderId="74" xfId="0" applyNumberFormat="1" applyFont="1" applyFill="1" applyBorder="1" applyAlignment="1" applyProtection="1"/>
    <xf numFmtId="164" fontId="3" fillId="3" borderId="56" xfId="0" applyNumberFormat="1" applyFont="1" applyFill="1" applyBorder="1" applyAlignment="1" applyProtection="1">
      <alignment horizontal="right" vertical="center" wrapText="1"/>
    </xf>
    <xf numFmtId="164" fontId="4" fillId="3" borderId="75" xfId="0" applyNumberFormat="1" applyFont="1" applyFill="1" applyBorder="1" applyAlignment="1" applyProtection="1"/>
    <xf numFmtId="164" fontId="4" fillId="3" borderId="76" xfId="0" applyNumberFormat="1" applyFont="1" applyFill="1" applyBorder="1" applyAlignment="1" applyProtection="1"/>
    <xf numFmtId="164" fontId="4" fillId="3" borderId="77" xfId="0" applyNumberFormat="1" applyFont="1" applyFill="1" applyBorder="1" applyAlignment="1" applyProtection="1"/>
    <xf numFmtId="0" fontId="7" fillId="3" borderId="11" xfId="6" applyFont="1" applyFill="1" applyBorder="1" applyAlignment="1">
      <alignment horizontal="left" vertical="center" wrapText="1"/>
    </xf>
    <xf numFmtId="164" fontId="3" fillId="3" borderId="56" xfId="0" applyNumberFormat="1" applyFont="1" applyFill="1" applyBorder="1" applyAlignment="1" applyProtection="1"/>
    <xf numFmtId="0" fontId="3" fillId="3" borderId="56" xfId="0" applyNumberFormat="1" applyFont="1" applyFill="1" applyBorder="1" applyAlignment="1" applyProtection="1">
      <alignment horizontal="right" vertical="center" wrapText="1"/>
    </xf>
    <xf numFmtId="0" fontId="4" fillId="3" borderId="67" xfId="0" applyNumberFormat="1" applyFont="1" applyFill="1" applyBorder="1" applyAlignment="1" applyProtection="1"/>
    <xf numFmtId="164" fontId="4" fillId="3" borderId="56" xfId="0" applyNumberFormat="1" applyFont="1" applyFill="1" applyBorder="1" applyAlignment="1" applyProtection="1"/>
    <xf numFmtId="0" fontId="0" fillId="3" borderId="57" xfId="0" applyNumberFormat="1" applyFont="1" applyFill="1" applyBorder="1" applyAlignment="1" applyProtection="1">
      <alignment vertical="top"/>
    </xf>
    <xf numFmtId="164" fontId="0" fillId="3" borderId="56" xfId="0" applyNumberFormat="1" applyFont="1" applyFill="1" applyBorder="1" applyAlignment="1" applyProtection="1"/>
    <xf numFmtId="164" fontId="0" fillId="3" borderId="78" xfId="0" applyNumberFormat="1" applyFont="1" applyFill="1" applyBorder="1" applyAlignment="1" applyProtection="1"/>
    <xf numFmtId="164" fontId="0" fillId="3" borderId="79" xfId="0" applyNumberFormat="1" applyFont="1" applyFill="1" applyBorder="1" applyAlignment="1" applyProtection="1"/>
    <xf numFmtId="164" fontId="0" fillId="3" borderId="74" xfId="0" applyNumberFormat="1" applyFont="1" applyFill="1" applyBorder="1" applyAlignment="1" applyProtection="1"/>
    <xf numFmtId="164" fontId="4" fillId="3" borderId="73" xfId="0" applyNumberFormat="1" applyFont="1" applyFill="1" applyBorder="1" applyAlignment="1" applyProtection="1"/>
    <xf numFmtId="0" fontId="4" fillId="3" borderId="57" xfId="0" applyNumberFormat="1" applyFont="1" applyFill="1" applyBorder="1" applyAlignment="1" applyProtection="1"/>
    <xf numFmtId="164" fontId="4" fillId="3" borderId="74" xfId="0" applyNumberFormat="1" applyFont="1" applyFill="1" applyBorder="1" applyAlignment="1" applyProtection="1"/>
    <xf numFmtId="164" fontId="4" fillId="3" borderId="80" xfId="0" applyNumberFormat="1" applyFont="1" applyFill="1" applyBorder="1" applyAlignment="1" applyProtection="1"/>
    <xf numFmtId="164" fontId="4" fillId="3" borderId="81" xfId="0" applyNumberFormat="1" applyFont="1" applyFill="1" applyBorder="1" applyAlignment="1" applyProtection="1"/>
    <xf numFmtId="164" fontId="4" fillId="3" borderId="3" xfId="0" applyNumberFormat="1" applyFont="1" applyFill="1" applyBorder="1" applyAlignment="1" applyProtection="1"/>
    <xf numFmtId="164" fontId="0" fillId="3" borderId="82" xfId="0" applyNumberFormat="1" applyFont="1" applyFill="1" applyBorder="1" applyAlignment="1" applyProtection="1"/>
    <xf numFmtId="164" fontId="4" fillId="3" borderId="83" xfId="0" applyNumberFormat="1" applyFont="1" applyFill="1" applyBorder="1" applyAlignment="1" applyProtection="1"/>
    <xf numFmtId="164" fontId="3" fillId="3" borderId="75" xfId="0" applyNumberFormat="1" applyFont="1" applyFill="1" applyBorder="1" applyAlignment="1" applyProtection="1"/>
    <xf numFmtId="164" fontId="3" fillId="3" borderId="83" xfId="0" applyNumberFormat="1" applyFont="1" applyFill="1" applyBorder="1" applyAlignment="1" applyProtection="1"/>
    <xf numFmtId="164" fontId="4" fillId="3" borderId="79" xfId="0" applyNumberFormat="1" applyFont="1" applyFill="1" applyBorder="1" applyAlignment="1" applyProtection="1"/>
    <xf numFmtId="164" fontId="4" fillId="3" borderId="82" xfId="0" applyNumberFormat="1" applyFont="1" applyFill="1" applyBorder="1" applyAlignment="1" applyProtection="1"/>
    <xf numFmtId="164" fontId="4" fillId="3" borderId="78" xfId="0" applyNumberFormat="1" applyFont="1" applyFill="1" applyBorder="1" applyAlignment="1" applyProtection="1"/>
    <xf numFmtId="164" fontId="0" fillId="3" borderId="73" xfId="0" applyNumberFormat="1" applyFont="1" applyFill="1" applyBorder="1" applyAlignment="1" applyProtection="1"/>
    <xf numFmtId="164" fontId="0" fillId="3" borderId="83" xfId="0" applyNumberFormat="1" applyFont="1" applyFill="1" applyBorder="1" applyAlignment="1" applyProtection="1"/>
    <xf numFmtId="0" fontId="7" fillId="3" borderId="57" xfId="0" applyNumberFormat="1" applyFont="1" applyFill="1" applyBorder="1" applyAlignment="1" applyProtection="1">
      <alignment vertical="top" wrapText="1"/>
    </xf>
    <xf numFmtId="164" fontId="0" fillId="3" borderId="81" xfId="0" applyNumberFormat="1" applyFont="1" applyFill="1" applyBorder="1" applyAlignment="1" applyProtection="1"/>
    <xf numFmtId="0" fontId="7" fillId="3" borderId="57" xfId="0" applyNumberFormat="1" applyFont="1" applyFill="1" applyBorder="1" applyAlignment="1" applyProtection="1">
      <alignment wrapText="1"/>
    </xf>
    <xf numFmtId="0" fontId="13" fillId="3" borderId="57" xfId="0" applyNumberFormat="1" applyFont="1" applyFill="1" applyBorder="1" applyAlignment="1" applyProtection="1"/>
    <xf numFmtId="0" fontId="4" fillId="3" borderId="11" xfId="0" applyFont="1" applyFill="1" applyBorder="1" applyAlignment="1">
      <alignment wrapText="1"/>
    </xf>
    <xf numFmtId="164" fontId="3" fillId="3" borderId="79" xfId="0" applyNumberFormat="1" applyFont="1" applyFill="1" applyBorder="1" applyAlignment="1" applyProtection="1"/>
    <xf numFmtId="164" fontId="3" fillId="3" borderId="78" xfId="0" applyNumberFormat="1" applyFont="1" applyFill="1" applyBorder="1" applyAlignment="1" applyProtection="1"/>
    <xf numFmtId="164" fontId="4" fillId="3" borderId="84" xfId="0" applyNumberFormat="1" applyFont="1" applyFill="1" applyBorder="1" applyAlignment="1" applyProtection="1"/>
    <xf numFmtId="164" fontId="4" fillId="3" borderId="85" xfId="0" applyNumberFormat="1" applyFont="1" applyFill="1" applyBorder="1" applyAlignment="1" applyProtection="1"/>
    <xf numFmtId="164" fontId="4" fillId="3" borderId="86" xfId="0" applyNumberFormat="1" applyFont="1" applyFill="1" applyBorder="1" applyAlignment="1" applyProtection="1"/>
    <xf numFmtId="164" fontId="3" fillId="3" borderId="84" xfId="0" applyNumberFormat="1" applyFont="1" applyFill="1" applyBorder="1" applyAlignment="1" applyProtection="1"/>
    <xf numFmtId="164" fontId="4" fillId="3" borderId="87" xfId="0" applyNumberFormat="1" applyFont="1" applyFill="1" applyBorder="1" applyAlignment="1" applyProtection="1"/>
    <xf numFmtId="164" fontId="4" fillId="3" borderId="88" xfId="0" applyNumberFormat="1" applyFont="1" applyFill="1" applyBorder="1" applyAlignment="1" applyProtection="1"/>
    <xf numFmtId="164" fontId="0" fillId="3" borderId="89" xfId="0" applyNumberFormat="1" applyFont="1" applyFill="1" applyBorder="1" applyAlignment="1" applyProtection="1"/>
    <xf numFmtId="164" fontId="4" fillId="3" borderId="90" xfId="0" applyNumberFormat="1" applyFont="1" applyFill="1" applyBorder="1" applyAlignment="1" applyProtection="1"/>
    <xf numFmtId="164" fontId="4" fillId="3" borderId="91" xfId="0" applyNumberFormat="1" applyFont="1" applyFill="1" applyBorder="1" applyAlignment="1" applyProtection="1"/>
    <xf numFmtId="164" fontId="0" fillId="3" borderId="70" xfId="0" applyNumberFormat="1" applyFont="1" applyFill="1" applyBorder="1" applyAlignment="1" applyProtection="1"/>
    <xf numFmtId="164" fontId="4" fillId="3" borderId="92" xfId="0" applyNumberFormat="1" applyFont="1" applyFill="1" applyBorder="1" applyAlignment="1" applyProtection="1"/>
    <xf numFmtId="164" fontId="4" fillId="3" borderId="93" xfId="0" applyNumberFormat="1" applyFont="1" applyFill="1" applyBorder="1" applyAlignment="1" applyProtection="1"/>
    <xf numFmtId="164" fontId="0" fillId="3" borderId="94" xfId="0" applyNumberFormat="1" applyFont="1" applyFill="1" applyBorder="1" applyAlignment="1" applyProtection="1"/>
    <xf numFmtId="164" fontId="0" fillId="3" borderId="77" xfId="0" applyNumberFormat="1" applyFont="1" applyFill="1" applyBorder="1" applyAlignment="1" applyProtection="1"/>
    <xf numFmtId="164" fontId="4" fillId="3" borderId="95" xfId="0" applyNumberFormat="1" applyFont="1" applyFill="1" applyBorder="1" applyAlignment="1" applyProtection="1"/>
    <xf numFmtId="164" fontId="0" fillId="3" borderId="96" xfId="0" applyNumberFormat="1" applyFont="1" applyFill="1" applyBorder="1" applyAlignment="1" applyProtection="1"/>
    <xf numFmtId="164" fontId="0" fillId="3" borderId="75" xfId="0" applyNumberFormat="1" applyFont="1" applyFill="1" applyBorder="1" applyAlignment="1" applyProtection="1"/>
    <xf numFmtId="164" fontId="0" fillId="3" borderId="69" xfId="0" applyNumberFormat="1" applyFont="1" applyFill="1" applyBorder="1" applyAlignment="1" applyProtection="1"/>
    <xf numFmtId="0" fontId="4" fillId="3" borderId="57" xfId="0" applyNumberFormat="1" applyFont="1" applyFill="1" applyBorder="1" applyAlignment="1" applyProtection="1">
      <alignment vertical="center"/>
    </xf>
    <xf numFmtId="0" fontId="4" fillId="3" borderId="57" xfId="0" applyNumberFormat="1" applyFont="1" applyFill="1" applyBorder="1" applyAlignment="1" applyProtection="1">
      <alignment horizontal="left"/>
    </xf>
    <xf numFmtId="0" fontId="0" fillId="3" borderId="97" xfId="0" applyNumberFormat="1" applyFont="1" applyFill="1" applyBorder="1" applyAlignment="1" applyProtection="1">
      <alignment vertical="top"/>
    </xf>
    <xf numFmtId="0" fontId="4" fillId="3" borderId="97" xfId="0" applyNumberFormat="1" applyFont="1" applyFill="1" applyBorder="1" applyAlignment="1" applyProtection="1"/>
    <xf numFmtId="164" fontId="4" fillId="3" borderId="98" xfId="0" applyNumberFormat="1" applyFont="1" applyFill="1" applyBorder="1" applyAlignment="1" applyProtection="1"/>
    <xf numFmtId="164" fontId="3" fillId="3" borderId="99" xfId="0" applyNumberFormat="1" applyFont="1" applyFill="1" applyBorder="1" applyAlignment="1" applyProtection="1"/>
    <xf numFmtId="164" fontId="0" fillId="3" borderId="85" xfId="0" applyNumberFormat="1" applyFont="1" applyFill="1" applyBorder="1" applyAlignment="1" applyProtection="1"/>
    <xf numFmtId="164" fontId="0" fillId="3" borderId="86" xfId="0" applyNumberFormat="1" applyFont="1" applyFill="1" applyBorder="1" applyAlignment="1" applyProtection="1"/>
    <xf numFmtId="164" fontId="0" fillId="3" borderId="87" xfId="0" applyNumberFormat="1" applyFont="1" applyFill="1" applyBorder="1" applyAlignment="1" applyProtection="1"/>
    <xf numFmtId="164" fontId="0" fillId="3" borderId="88" xfId="0" applyNumberFormat="1" applyFont="1" applyFill="1" applyBorder="1" applyAlignment="1" applyProtection="1"/>
    <xf numFmtId="164" fontId="0" fillId="3" borderId="62" xfId="0" applyNumberFormat="1" applyFont="1" applyFill="1" applyBorder="1" applyAlignment="1" applyProtection="1"/>
    <xf numFmtId="0" fontId="4" fillId="3" borderId="100" xfId="0" applyNumberFormat="1" applyFont="1" applyFill="1" applyBorder="1" applyAlignment="1" applyProtection="1">
      <alignment wrapText="1"/>
    </xf>
    <xf numFmtId="164" fontId="4" fillId="3" borderId="101" xfId="0" applyNumberFormat="1" applyFont="1" applyFill="1" applyBorder="1" applyAlignment="1" applyProtection="1"/>
    <xf numFmtId="164" fontId="0" fillId="3" borderId="76" xfId="0" applyNumberFormat="1" applyFont="1" applyFill="1" applyBorder="1" applyAlignment="1" applyProtection="1"/>
    <xf numFmtId="164" fontId="3" fillId="3" borderId="69" xfId="0" applyNumberFormat="1" applyFont="1" applyFill="1" applyBorder="1" applyAlignment="1" applyProtection="1"/>
    <xf numFmtId="0" fontId="7" fillId="3" borderId="97" xfId="0" applyNumberFormat="1" applyFont="1" applyFill="1" applyBorder="1" applyAlignment="1" applyProtection="1"/>
    <xf numFmtId="0" fontId="4" fillId="3" borderId="57" xfId="0" applyNumberFormat="1" applyFont="1" applyFill="1" applyBorder="1" applyAlignment="1" applyProtection="1">
      <alignment wrapText="1"/>
    </xf>
    <xf numFmtId="164" fontId="0" fillId="3" borderId="98" xfId="0" applyNumberFormat="1" applyFont="1" applyFill="1" applyBorder="1" applyAlignment="1" applyProtection="1"/>
    <xf numFmtId="164" fontId="0" fillId="3" borderId="80" xfId="0" applyNumberFormat="1" applyFont="1" applyFill="1" applyBorder="1" applyAlignment="1" applyProtection="1"/>
    <xf numFmtId="164" fontId="0" fillId="3" borderId="99" xfId="0" applyNumberFormat="1" applyFont="1" applyFill="1" applyBorder="1" applyAlignment="1" applyProtection="1"/>
    <xf numFmtId="164" fontId="4" fillId="3" borderId="102" xfId="0" applyNumberFormat="1" applyFont="1" applyFill="1" applyBorder="1" applyAlignment="1" applyProtection="1"/>
    <xf numFmtId="0" fontId="3" fillId="3" borderId="11" xfId="0" applyFont="1" applyFill="1" applyBorder="1" applyAlignment="1">
      <alignment wrapText="1"/>
    </xf>
    <xf numFmtId="0" fontId="0" fillId="3" borderId="57" xfId="0" applyNumberFormat="1" applyFont="1" applyFill="1" applyBorder="1" applyAlignment="1" applyProtection="1">
      <alignment vertical="top" wrapText="1"/>
    </xf>
    <xf numFmtId="164" fontId="3" fillId="3" borderId="74" xfId="0" applyNumberFormat="1" applyFont="1" applyFill="1" applyBorder="1" applyAlignment="1" applyProtection="1">
      <alignment wrapText="1"/>
    </xf>
    <xf numFmtId="164" fontId="0" fillId="3" borderId="56" xfId="0" applyNumberFormat="1" applyFont="1" applyFill="1" applyBorder="1" applyAlignment="1" applyProtection="1">
      <alignment wrapText="1"/>
    </xf>
    <xf numFmtId="164" fontId="4" fillId="3" borderId="56" xfId="0" applyNumberFormat="1" applyFont="1" applyFill="1" applyBorder="1" applyAlignment="1" applyProtection="1">
      <alignment wrapText="1"/>
    </xf>
    <xf numFmtId="164" fontId="0" fillId="3" borderId="56" xfId="0" applyNumberFormat="1" applyFont="1" applyFill="1" applyBorder="1" applyAlignment="1" applyProtection="1">
      <alignment vertical="top" wrapText="1"/>
    </xf>
    <xf numFmtId="164" fontId="0" fillId="3" borderId="79" xfId="0" applyNumberFormat="1" applyFont="1" applyFill="1" applyBorder="1" applyAlignment="1" applyProtection="1">
      <alignment vertical="top" wrapText="1"/>
    </xf>
    <xf numFmtId="164" fontId="0" fillId="3" borderId="78" xfId="0" applyNumberFormat="1" applyFont="1" applyFill="1" applyBorder="1" applyAlignment="1" applyProtection="1">
      <alignment vertical="top" wrapText="1"/>
    </xf>
    <xf numFmtId="164" fontId="0" fillId="3" borderId="74" xfId="0" applyNumberFormat="1" applyFont="1" applyFill="1" applyBorder="1" applyAlignment="1" applyProtection="1">
      <alignment vertical="top" wrapText="1"/>
    </xf>
    <xf numFmtId="164" fontId="4" fillId="3" borderId="74" xfId="0" applyNumberFormat="1" applyFont="1" applyFill="1" applyBorder="1" applyAlignment="1" applyProtection="1">
      <alignment vertical="top" wrapText="1"/>
    </xf>
    <xf numFmtId="0" fontId="7" fillId="3" borderId="11" xfId="0" applyFont="1" applyFill="1" applyBorder="1" applyAlignment="1">
      <alignment vertical="top" wrapText="1"/>
    </xf>
    <xf numFmtId="164" fontId="3" fillId="3" borderId="81" xfId="0" applyNumberFormat="1" applyFont="1" applyFill="1" applyBorder="1" applyAlignment="1" applyProtection="1"/>
    <xf numFmtId="164" fontId="0" fillId="3" borderId="3" xfId="0" applyNumberFormat="1" applyFont="1" applyFill="1" applyBorder="1" applyAlignment="1" applyProtection="1"/>
    <xf numFmtId="164" fontId="3" fillId="3" borderId="98" xfId="0" applyNumberFormat="1" applyFont="1" applyFill="1" applyBorder="1" applyAlignment="1" applyProtection="1"/>
    <xf numFmtId="164" fontId="0" fillId="3" borderId="103" xfId="0" applyNumberFormat="1" applyFont="1" applyFill="1" applyBorder="1" applyAlignment="1" applyProtection="1"/>
    <xf numFmtId="0" fontId="12" fillId="3" borderId="88" xfId="0" applyNumberFormat="1" applyFont="1" applyFill="1" applyBorder="1" applyAlignment="1" applyProtection="1">
      <alignment wrapText="1"/>
    </xf>
    <xf numFmtId="164" fontId="4" fillId="3" borderId="29" xfId="0" applyNumberFormat="1" applyFont="1" applyFill="1" applyBorder="1" applyAlignment="1" applyProtection="1"/>
    <xf numFmtId="164" fontId="4" fillId="3" borderId="89" xfId="0" applyNumberFormat="1" applyFont="1" applyFill="1" applyBorder="1" applyAlignment="1" applyProtection="1"/>
    <xf numFmtId="0" fontId="0" fillId="3" borderId="76" xfId="0" applyNumberFormat="1" applyFont="1" applyFill="1" applyBorder="1" applyAlignment="1" applyProtection="1">
      <alignment vertical="top"/>
    </xf>
    <xf numFmtId="0" fontId="4" fillId="3" borderId="104" xfId="0" applyNumberFormat="1" applyFont="1" applyFill="1" applyBorder="1" applyAlignment="1" applyProtection="1"/>
    <xf numFmtId="164" fontId="4" fillId="3" borderId="105" xfId="0" applyNumberFormat="1" applyFont="1" applyFill="1" applyBorder="1" applyAlignment="1" applyProtection="1"/>
    <xf numFmtId="164" fontId="4" fillId="3" borderId="41" xfId="0" applyNumberFormat="1" applyFont="1" applyFill="1" applyBorder="1" applyAlignment="1" applyProtection="1"/>
    <xf numFmtId="164" fontId="0" fillId="3" borderId="92" xfId="0" applyNumberFormat="1" applyFont="1" applyFill="1" applyBorder="1" applyAlignment="1" applyProtection="1"/>
    <xf numFmtId="164" fontId="0" fillId="3" borderId="93" xfId="0" applyNumberFormat="1" applyFont="1" applyFill="1" applyBorder="1" applyAlignment="1" applyProtection="1"/>
    <xf numFmtId="0" fontId="0" fillId="3" borderId="81" xfId="0" applyNumberFormat="1" applyFont="1" applyFill="1" applyBorder="1" applyAlignment="1" applyProtection="1">
      <alignment vertical="top"/>
    </xf>
    <xf numFmtId="164" fontId="3" fillId="3" borderId="3" xfId="0" applyNumberFormat="1" applyFont="1" applyFill="1" applyBorder="1" applyAlignment="1" applyProtection="1"/>
    <xf numFmtId="0" fontId="0" fillId="3" borderId="79" xfId="0" applyNumberFormat="1" applyFont="1" applyFill="1" applyBorder="1" applyAlignment="1" applyProtection="1">
      <alignment vertical="top"/>
    </xf>
    <xf numFmtId="0" fontId="4" fillId="3" borderId="67" xfId="0" applyNumberFormat="1" applyFont="1" applyFill="1" applyBorder="1" applyAlignment="1" applyProtection="1">
      <alignment vertical="top" wrapText="1"/>
    </xf>
    <xf numFmtId="164" fontId="4" fillId="3" borderId="106" xfId="0" applyNumberFormat="1" applyFont="1" applyFill="1" applyBorder="1" applyAlignment="1" applyProtection="1"/>
    <xf numFmtId="164" fontId="4" fillId="3" borderId="107" xfId="0" applyNumberFormat="1" applyFont="1" applyFill="1" applyBorder="1" applyAlignment="1" applyProtection="1"/>
    <xf numFmtId="164" fontId="0" fillId="3" borderId="107" xfId="0" applyNumberFormat="1" applyFont="1" applyFill="1" applyBorder="1" applyAlignment="1" applyProtection="1"/>
    <xf numFmtId="164" fontId="0" fillId="3" borderId="108" xfId="0" applyNumberFormat="1" applyFont="1" applyFill="1" applyBorder="1" applyAlignment="1" applyProtection="1"/>
    <xf numFmtId="164" fontId="0" fillId="3" borderId="68" xfId="0" applyNumberFormat="1" applyFont="1" applyFill="1" applyBorder="1" applyAlignment="1" applyProtection="1"/>
    <xf numFmtId="164" fontId="0" fillId="3" borderId="72" xfId="0" applyNumberFormat="1" applyFont="1" applyFill="1" applyBorder="1" applyAlignment="1" applyProtection="1"/>
    <xf numFmtId="164" fontId="0" fillId="3" borderId="71" xfId="0" applyNumberFormat="1" applyFont="1" applyFill="1" applyBorder="1" applyAlignment="1" applyProtection="1"/>
    <xf numFmtId="164" fontId="0" fillId="3" borderId="109" xfId="0" applyNumberFormat="1" applyFont="1" applyFill="1" applyBorder="1" applyAlignment="1" applyProtection="1"/>
    <xf numFmtId="164" fontId="0" fillId="3" borderId="110" xfId="0" applyNumberFormat="1" applyFont="1" applyFill="1" applyBorder="1" applyAlignment="1" applyProtection="1"/>
    <xf numFmtId="164" fontId="4" fillId="3" borderId="111" xfId="0" applyNumberFormat="1" applyFont="1" applyFill="1" applyBorder="1" applyAlignment="1" applyProtection="1"/>
    <xf numFmtId="164" fontId="4" fillId="3" borderId="109" xfId="0" applyNumberFormat="1" applyFont="1" applyFill="1" applyBorder="1" applyAlignment="1" applyProtection="1"/>
    <xf numFmtId="164" fontId="3" fillId="3" borderId="80" xfId="0" applyNumberFormat="1" applyFont="1" applyFill="1" applyBorder="1" applyAlignment="1" applyProtection="1"/>
    <xf numFmtId="164" fontId="3" fillId="3" borderId="109" xfId="0" applyNumberFormat="1" applyFont="1" applyFill="1" applyBorder="1" applyAlignment="1" applyProtection="1"/>
    <xf numFmtId="164" fontId="3" fillId="3" borderId="112" xfId="0" applyNumberFormat="1" applyFont="1" applyFill="1" applyBorder="1" applyAlignment="1" applyProtection="1"/>
    <xf numFmtId="164" fontId="0" fillId="3" borderId="113" xfId="0" applyNumberFormat="1" applyFont="1" applyFill="1" applyBorder="1" applyAlignment="1" applyProtection="1"/>
    <xf numFmtId="0" fontId="3" fillId="3" borderId="57" xfId="0" applyNumberFormat="1" applyFont="1" applyFill="1" applyBorder="1" applyAlignment="1" applyProtection="1"/>
    <xf numFmtId="164" fontId="0" fillId="3" borderId="114" xfId="0" applyNumberFormat="1" applyFont="1" applyFill="1" applyBorder="1" applyAlignment="1" applyProtection="1"/>
    <xf numFmtId="164" fontId="0" fillId="3" borderId="112" xfId="0" applyNumberFormat="1" applyFont="1" applyFill="1" applyBorder="1" applyAlignment="1" applyProtection="1"/>
    <xf numFmtId="164" fontId="0" fillId="3" borderId="115" xfId="0" applyNumberFormat="1" applyFont="1" applyFill="1" applyBorder="1" applyAlignment="1" applyProtection="1"/>
    <xf numFmtId="164" fontId="0" fillId="3" borderId="116" xfId="0" applyNumberFormat="1" applyFont="1" applyFill="1" applyBorder="1" applyAlignment="1" applyProtection="1"/>
    <xf numFmtId="164" fontId="0" fillId="3" borderId="117" xfId="0" applyNumberFormat="1" applyFont="1" applyFill="1" applyBorder="1" applyAlignment="1" applyProtection="1"/>
    <xf numFmtId="164" fontId="3" fillId="3" borderId="118" xfId="0" applyNumberFormat="1" applyFont="1" applyFill="1" applyBorder="1" applyAlignment="1" applyProtection="1"/>
    <xf numFmtId="164" fontId="0" fillId="3" borderId="118" xfId="0" applyNumberFormat="1" applyFont="1" applyFill="1" applyBorder="1" applyAlignment="1" applyProtection="1"/>
    <xf numFmtId="164" fontId="0" fillId="3" borderId="119" xfId="0" applyNumberFormat="1" applyFont="1" applyFill="1" applyBorder="1" applyAlignment="1" applyProtection="1"/>
    <xf numFmtId="164" fontId="4" fillId="3" borderId="120" xfId="0" applyNumberFormat="1" applyFont="1" applyFill="1" applyBorder="1" applyAlignment="1" applyProtection="1"/>
    <xf numFmtId="0" fontId="4" fillId="3" borderId="0" xfId="0" applyNumberFormat="1" applyFont="1" applyFill="1" applyBorder="1" applyAlignment="1" applyProtection="1"/>
    <xf numFmtId="0" fontId="4" fillId="3" borderId="0" xfId="0" applyFont="1" applyFill="1"/>
    <xf numFmtId="164" fontId="0" fillId="3" borderId="56" xfId="0" applyNumberFormat="1" applyFont="1" applyFill="1" applyBorder="1" applyAlignment="1" applyProtection="1">
      <alignment horizontal="center"/>
    </xf>
    <xf numFmtId="0" fontId="3" fillId="3" borderId="10" xfId="0" applyFont="1" applyFill="1" applyBorder="1" applyAlignment="1">
      <alignment vertical="top" wrapText="1"/>
    </xf>
    <xf numFmtId="164" fontId="3" fillId="0" borderId="10" xfId="0" applyNumberFormat="1" applyFont="1" applyBorder="1" applyAlignment="1">
      <alignment vertical="top"/>
    </xf>
    <xf numFmtId="0" fontId="7" fillId="3" borderId="10" xfId="0" applyFont="1" applyFill="1" applyBorder="1" applyAlignment="1">
      <alignment wrapText="1"/>
    </xf>
    <xf numFmtId="164" fontId="3" fillId="0" borderId="0" xfId="0" applyNumberFormat="1" applyFont="1" applyBorder="1" applyAlignment="1">
      <alignment vertical="top"/>
    </xf>
    <xf numFmtId="164" fontId="4" fillId="0" borderId="13" xfId="0" applyNumberFormat="1" applyFont="1" applyBorder="1" applyAlignment="1">
      <alignment vertical="top"/>
    </xf>
    <xf numFmtId="164" fontId="4" fillId="0" borderId="12" xfId="0" applyNumberFormat="1" applyFont="1" applyBorder="1" applyAlignment="1">
      <alignment vertical="top"/>
    </xf>
    <xf numFmtId="164" fontId="3" fillId="3" borderId="10" xfId="0" applyNumberFormat="1" applyFont="1" applyFill="1" applyBorder="1"/>
    <xf numFmtId="164" fontId="4" fillId="0" borderId="18" xfId="0" applyNumberFormat="1" applyFont="1" applyFill="1" applyBorder="1" applyAlignment="1">
      <alignment horizontal="right" wrapText="1"/>
    </xf>
    <xf numFmtId="164" fontId="4" fillId="0" borderId="2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164" fontId="4" fillId="3" borderId="1" xfId="0" applyNumberFormat="1" applyFont="1" applyFill="1" applyBorder="1" applyAlignment="1"/>
    <xf numFmtId="164" fontId="3" fillId="3" borderId="14" xfId="0" applyNumberFormat="1" applyFont="1" applyFill="1" applyBorder="1"/>
    <xf numFmtId="164" fontId="3" fillId="0" borderId="14" xfId="0" applyNumberFormat="1" applyFont="1" applyBorder="1"/>
    <xf numFmtId="164" fontId="3" fillId="3" borderId="1" xfId="0" applyNumberFormat="1" applyFont="1" applyFill="1" applyBorder="1" applyAlignment="1"/>
    <xf numFmtId="164" fontId="4" fillId="0" borderId="28" xfId="0" applyNumberFormat="1" applyFont="1" applyFill="1" applyBorder="1"/>
    <xf numFmtId="164" fontId="4" fillId="0" borderId="30" xfId="0" applyNumberFormat="1" applyFont="1" applyFill="1" applyBorder="1"/>
    <xf numFmtId="0" fontId="3" fillId="0" borderId="48" xfId="6" applyFont="1" applyBorder="1" applyAlignment="1">
      <alignment horizontal="center" vertical="center" wrapText="1"/>
    </xf>
    <xf numFmtId="164" fontId="4" fillId="0" borderId="32" xfId="0" applyNumberFormat="1" applyFont="1" applyFill="1" applyBorder="1"/>
    <xf numFmtId="0" fontId="4" fillId="0" borderId="6" xfId="6" applyFont="1" applyBorder="1" applyAlignment="1">
      <alignment horizontal="center" vertical="center" wrapText="1"/>
    </xf>
    <xf numFmtId="164" fontId="4" fillId="0" borderId="35" xfId="0" applyNumberFormat="1" applyFont="1" applyFill="1" applyBorder="1"/>
    <xf numFmtId="164" fontId="4" fillId="3" borderId="14" xfId="0" applyNumberFormat="1" applyFont="1" applyFill="1" applyBorder="1"/>
    <xf numFmtId="164" fontId="4" fillId="3" borderId="1" xfId="0" applyNumberFormat="1" applyFont="1" applyFill="1" applyBorder="1" applyAlignment="1">
      <alignment horizontal="right"/>
    </xf>
    <xf numFmtId="164" fontId="3" fillId="3" borderId="121" xfId="0" applyNumberFormat="1" applyFont="1" applyFill="1" applyBorder="1" applyAlignment="1" applyProtection="1"/>
    <xf numFmtId="164" fontId="4" fillId="3" borderId="121" xfId="0" applyNumberFormat="1" applyFont="1" applyFill="1" applyBorder="1" applyAlignment="1" applyProtection="1"/>
    <xf numFmtId="164" fontId="0" fillId="3" borderId="84" xfId="0" applyNumberFormat="1" applyFont="1" applyFill="1" applyBorder="1" applyAlignment="1" applyProtection="1"/>
    <xf numFmtId="0" fontId="0" fillId="0" borderId="3" xfId="0" applyBorder="1"/>
    <xf numFmtId="0" fontId="0" fillId="0" borderId="8" xfId="0" applyNumberFormat="1" applyFont="1" applyFill="1" applyBorder="1" applyAlignment="1" applyProtection="1"/>
    <xf numFmtId="0" fontId="0" fillId="0" borderId="7" xfId="0" applyBorder="1"/>
    <xf numFmtId="0" fontId="0" fillId="0" borderId="9" xfId="0" applyBorder="1"/>
    <xf numFmtId="0" fontId="0" fillId="0" borderId="13" xfId="0" applyNumberFormat="1" applyFont="1" applyFill="1" applyBorder="1" applyAlignment="1" applyProtection="1"/>
    <xf numFmtId="0" fontId="0" fillId="0" borderId="1" xfId="0" applyBorder="1"/>
    <xf numFmtId="0" fontId="0" fillId="0" borderId="25" xfId="0" applyNumberFormat="1" applyFont="1" applyFill="1" applyBorder="1" applyAlignment="1" applyProtection="1"/>
    <xf numFmtId="0" fontId="0" fillId="0" borderId="24" xfId="0" applyBorder="1"/>
    <xf numFmtId="0" fontId="0" fillId="0" borderId="26" xfId="0" applyBorder="1"/>
    <xf numFmtId="0" fontId="0" fillId="0" borderId="20" xfId="0" applyNumberFormat="1" applyFont="1" applyFill="1" applyBorder="1" applyAlignment="1" applyProtection="1"/>
    <xf numFmtId="0" fontId="0" fillId="0" borderId="18" xfId="0" applyBorder="1"/>
    <xf numFmtId="0" fontId="0" fillId="0" borderId="21" xfId="0" applyBorder="1"/>
    <xf numFmtId="0" fontId="0" fillId="0" borderId="29" xfId="0" applyNumberFormat="1" applyFont="1" applyFill="1" applyBorder="1" applyAlignment="1" applyProtection="1"/>
    <xf numFmtId="0" fontId="0" fillId="0" borderId="28" xfId="0" applyBorder="1"/>
    <xf numFmtId="0" fontId="0" fillId="0" borderId="30" xfId="0" applyBorder="1"/>
    <xf numFmtId="0" fontId="0" fillId="0" borderId="40" xfId="0" applyNumberFormat="1" applyFont="1" applyFill="1" applyBorder="1" applyAlignment="1" applyProtection="1"/>
    <xf numFmtId="0" fontId="0" fillId="0" borderId="41" xfId="0" applyBorder="1"/>
    <xf numFmtId="0" fontId="0" fillId="0" borderId="42" xfId="0" applyBorder="1"/>
    <xf numFmtId="0" fontId="3" fillId="3" borderId="176" xfId="0" applyNumberFormat="1" applyFont="1" applyFill="1" applyBorder="1" applyAlignment="1" applyProtection="1">
      <alignment horizontal="center" vertical="center" wrapText="1"/>
    </xf>
    <xf numFmtId="0" fontId="6" fillId="3" borderId="176" xfId="0" applyNumberFormat="1" applyFont="1" applyFill="1" applyBorder="1" applyAlignment="1" applyProtection="1">
      <alignment horizontal="center" vertical="center" wrapText="1"/>
    </xf>
    <xf numFmtId="164" fontId="0" fillId="3" borderId="61" xfId="0" applyNumberFormat="1" applyFont="1" applyFill="1" applyBorder="1" applyAlignment="1" applyProtection="1"/>
    <xf numFmtId="164" fontId="4" fillId="0" borderId="10" xfId="0" applyNumberFormat="1" applyFont="1" applyFill="1" applyBorder="1" applyAlignment="1" applyProtection="1"/>
    <xf numFmtId="164" fontId="4" fillId="0" borderId="3" xfId="0" applyNumberFormat="1" applyFont="1" applyFill="1" applyBorder="1" applyAlignment="1" applyProtection="1"/>
    <xf numFmtId="164" fontId="4" fillId="0" borderId="29" xfId="0" applyNumberFormat="1" applyFont="1" applyFill="1" applyBorder="1" applyAlignment="1" applyProtection="1"/>
    <xf numFmtId="164" fontId="4" fillId="3" borderId="31" xfId="0" applyNumberFormat="1" applyFont="1" applyFill="1" applyBorder="1" applyAlignment="1" applyProtection="1"/>
    <xf numFmtId="0" fontId="4" fillId="0" borderId="3" xfId="0" applyFont="1" applyBorder="1"/>
    <xf numFmtId="0" fontId="4" fillId="0" borderId="1" xfId="0" applyFont="1" applyBorder="1"/>
    <xf numFmtId="164" fontId="4" fillId="3" borderId="122" xfId="0" applyNumberFormat="1" applyFont="1" applyFill="1" applyBorder="1" applyAlignment="1" applyProtection="1"/>
    <xf numFmtId="164" fontId="4" fillId="3" borderId="123" xfId="0" applyNumberFormat="1" applyFont="1" applyFill="1" applyBorder="1" applyAlignment="1" applyProtection="1"/>
    <xf numFmtId="164" fontId="4" fillId="3" borderId="32" xfId="0" applyNumberFormat="1" applyFont="1" applyFill="1" applyBorder="1" applyAlignment="1" applyProtection="1"/>
    <xf numFmtId="164" fontId="4" fillId="3" borderId="18" xfId="0" applyNumberFormat="1" applyFont="1" applyFill="1" applyBorder="1"/>
    <xf numFmtId="164" fontId="4" fillId="3" borderId="30" xfId="0" applyNumberFormat="1" applyFont="1" applyFill="1" applyBorder="1" applyAlignment="1" applyProtection="1"/>
    <xf numFmtId="164" fontId="4" fillId="3" borderId="124" xfId="0" applyNumberFormat="1" applyFont="1" applyFill="1" applyBorder="1" applyAlignment="1" applyProtection="1"/>
    <xf numFmtId="164" fontId="4" fillId="3" borderId="8" xfId="0" applyNumberFormat="1" applyFont="1" applyFill="1" applyBorder="1" applyAlignment="1" applyProtection="1"/>
    <xf numFmtId="164" fontId="4" fillId="3" borderId="7" xfId="0" applyNumberFormat="1" applyFont="1" applyFill="1" applyBorder="1" applyAlignment="1" applyProtection="1"/>
    <xf numFmtId="164" fontId="4" fillId="3" borderId="9" xfId="0" applyNumberFormat="1" applyFont="1" applyFill="1" applyBorder="1" applyAlignment="1" applyProtection="1"/>
    <xf numFmtId="164" fontId="3" fillId="3" borderId="110" xfId="0" applyNumberFormat="1" applyFont="1" applyFill="1" applyBorder="1" applyAlignment="1" applyProtection="1"/>
    <xf numFmtId="164" fontId="0" fillId="3" borderId="125" xfId="0" applyNumberFormat="1" applyFont="1" applyFill="1" applyBorder="1" applyAlignment="1" applyProtection="1"/>
    <xf numFmtId="164" fontId="0" fillId="3" borderId="111" xfId="0" applyNumberFormat="1" applyFont="1" applyFill="1" applyBorder="1" applyAlignment="1" applyProtection="1"/>
    <xf numFmtId="164" fontId="4" fillId="3" borderId="110" xfId="0" applyNumberFormat="1" applyFont="1" applyFill="1" applyBorder="1" applyAlignment="1" applyProtection="1"/>
    <xf numFmtId="164" fontId="4" fillId="3" borderId="117" xfId="0" applyNumberFormat="1" applyFont="1" applyFill="1" applyBorder="1" applyAlignment="1" applyProtection="1"/>
    <xf numFmtId="164" fontId="4" fillId="3" borderId="118" xfId="0" applyNumberFormat="1" applyFont="1" applyFill="1" applyBorder="1" applyAlignment="1" applyProtection="1"/>
    <xf numFmtId="164" fontId="4" fillId="3" borderId="126" xfId="0" applyNumberFormat="1" applyFont="1" applyFill="1" applyBorder="1" applyAlignment="1" applyProtection="1"/>
    <xf numFmtId="164" fontId="4" fillId="3" borderId="127" xfId="0" applyNumberFormat="1" applyFont="1" applyFill="1" applyBorder="1" applyAlignment="1" applyProtection="1"/>
    <xf numFmtId="164" fontId="4" fillId="3" borderId="128" xfId="0" applyNumberFormat="1" applyFont="1" applyFill="1" applyBorder="1" applyAlignment="1" applyProtection="1"/>
    <xf numFmtId="0" fontId="12" fillId="3" borderId="88" xfId="0" applyNumberFormat="1" applyFont="1" applyFill="1" applyBorder="1" applyAlignment="1" applyProtection="1">
      <alignment horizontal="left" vertical="center" wrapText="1"/>
    </xf>
    <xf numFmtId="164" fontId="4" fillId="0" borderId="28" xfId="0" applyNumberFormat="1" applyFont="1" applyFill="1" applyBorder="1" applyAlignment="1" applyProtection="1"/>
    <xf numFmtId="164" fontId="4" fillId="0" borderId="36" xfId="0" applyNumberFormat="1" applyFont="1" applyFill="1" applyBorder="1" applyAlignment="1" applyProtection="1"/>
    <xf numFmtId="164" fontId="4" fillId="0" borderId="33" xfId="0" applyNumberFormat="1" applyFont="1" applyFill="1" applyBorder="1" applyAlignment="1" applyProtection="1"/>
    <xf numFmtId="164" fontId="4" fillId="0" borderId="30" xfId="0" applyNumberFormat="1" applyFont="1" applyFill="1" applyBorder="1" applyAlignment="1" applyProtection="1"/>
    <xf numFmtId="164" fontId="4" fillId="0" borderId="14" xfId="0" applyNumberFormat="1" applyFont="1" applyFill="1" applyBorder="1" applyAlignment="1" applyProtection="1"/>
    <xf numFmtId="164" fontId="3" fillId="3" borderId="13" xfId="0" applyNumberFormat="1" applyFont="1" applyFill="1" applyBorder="1" applyAlignment="1" applyProtection="1"/>
    <xf numFmtId="164" fontId="4" fillId="0" borderId="8" xfId="0" applyNumberFormat="1" applyFont="1" applyFill="1" applyBorder="1" applyAlignment="1" applyProtection="1"/>
    <xf numFmtId="164" fontId="4" fillId="0" borderId="7" xfId="0" applyNumberFormat="1" applyFont="1" applyFill="1" applyBorder="1" applyAlignment="1" applyProtection="1"/>
    <xf numFmtId="164" fontId="4" fillId="0" borderId="47" xfId="0" applyNumberFormat="1" applyFont="1" applyFill="1" applyBorder="1" applyAlignment="1" applyProtection="1"/>
    <xf numFmtId="164" fontId="4" fillId="3" borderId="70" xfId="0" applyNumberFormat="1" applyFont="1" applyFill="1" applyBorder="1" applyAlignment="1" applyProtection="1">
      <alignment horizontal="right" vertical="center" wrapText="1"/>
    </xf>
    <xf numFmtId="164" fontId="4" fillId="3" borderId="129" xfId="0" applyNumberFormat="1" applyFont="1" applyFill="1" applyBorder="1" applyAlignment="1" applyProtection="1"/>
    <xf numFmtId="164" fontId="4" fillId="3" borderId="130" xfId="0" applyNumberFormat="1" applyFont="1" applyFill="1" applyBorder="1" applyAlignment="1" applyProtection="1"/>
    <xf numFmtId="164" fontId="0" fillId="3" borderId="131" xfId="0" applyNumberFormat="1" applyFont="1" applyFill="1" applyBorder="1" applyAlignment="1" applyProtection="1"/>
    <xf numFmtId="164" fontId="4" fillId="3" borderId="132" xfId="0" applyNumberFormat="1" applyFont="1" applyFill="1" applyBorder="1" applyAlignment="1" applyProtection="1"/>
    <xf numFmtId="164" fontId="4" fillId="3" borderId="108" xfId="0" applyNumberFormat="1" applyFont="1" applyFill="1" applyBorder="1" applyAlignment="1" applyProtection="1"/>
    <xf numFmtId="164" fontId="4" fillId="3" borderId="133" xfId="0" applyNumberFormat="1" applyFont="1" applyFill="1" applyBorder="1" applyAlignment="1" applyProtection="1"/>
    <xf numFmtId="164" fontId="4" fillId="3" borderId="134" xfId="0" applyNumberFormat="1" applyFont="1" applyFill="1" applyBorder="1" applyAlignment="1" applyProtection="1"/>
    <xf numFmtId="164" fontId="3" fillId="3" borderId="111" xfId="0" applyNumberFormat="1" applyFont="1" applyFill="1" applyBorder="1" applyAlignment="1" applyProtection="1"/>
    <xf numFmtId="164" fontId="4" fillId="3" borderId="125" xfId="0" applyNumberFormat="1" applyFont="1" applyFill="1" applyBorder="1" applyAlignment="1" applyProtection="1"/>
    <xf numFmtId="164" fontId="3" fillId="3" borderId="126" xfId="0" applyNumberFormat="1" applyFont="1" applyFill="1" applyBorder="1" applyAlignment="1" applyProtection="1"/>
    <xf numFmtId="164" fontId="4" fillId="3" borderId="79" xfId="0" applyNumberFormat="1" applyFont="1" applyFill="1" applyBorder="1" applyAlignment="1" applyProtection="1">
      <alignment wrapText="1"/>
    </xf>
    <xf numFmtId="164" fontId="4" fillId="3" borderId="112" xfId="0" applyNumberFormat="1" applyFont="1" applyFill="1" applyBorder="1" applyAlignment="1" applyProtection="1"/>
    <xf numFmtId="164" fontId="4" fillId="3" borderId="135" xfId="0" applyNumberFormat="1" applyFont="1" applyFill="1" applyBorder="1" applyAlignment="1" applyProtection="1"/>
    <xf numFmtId="164" fontId="0" fillId="3" borderId="109" xfId="0" applyNumberFormat="1" applyFont="1" applyFill="1" applyBorder="1" applyAlignment="1" applyProtection="1">
      <alignment wrapText="1"/>
    </xf>
    <xf numFmtId="164" fontId="0" fillId="3" borderId="110" xfId="0" applyNumberFormat="1" applyFont="1" applyFill="1" applyBorder="1" applyAlignment="1" applyProtection="1">
      <alignment vertical="top" wrapText="1"/>
    </xf>
    <xf numFmtId="164" fontId="3" fillId="0" borderId="58" xfId="0" applyNumberFormat="1" applyFont="1" applyBorder="1" applyAlignment="1">
      <alignment vertical="top"/>
    </xf>
    <xf numFmtId="164" fontId="4" fillId="3" borderId="109" xfId="0" applyNumberFormat="1" applyFont="1" applyFill="1" applyBorder="1" applyAlignment="1" applyProtection="1">
      <alignment wrapText="1"/>
    </xf>
    <xf numFmtId="164" fontId="0" fillId="3" borderId="126" xfId="0" applyNumberFormat="1" applyFont="1" applyFill="1" applyBorder="1" applyAlignment="1" applyProtection="1"/>
    <xf numFmtId="164" fontId="4" fillId="3" borderId="68" xfId="0" applyNumberFormat="1" applyFont="1" applyFill="1" applyBorder="1" applyAlignment="1" applyProtection="1">
      <alignment horizontal="right" vertical="center" wrapText="1"/>
    </xf>
    <xf numFmtId="164" fontId="9" fillId="3" borderId="73" xfId="0" applyNumberFormat="1" applyFont="1" applyFill="1" applyBorder="1" applyAlignment="1" applyProtection="1"/>
    <xf numFmtId="164" fontId="4" fillId="3" borderId="136" xfId="0" applyNumberFormat="1" applyFont="1" applyFill="1" applyBorder="1" applyAlignment="1" applyProtection="1"/>
    <xf numFmtId="0" fontId="3" fillId="3" borderId="108" xfId="0" applyNumberFormat="1" applyFont="1" applyFill="1" applyBorder="1" applyAlignment="1" applyProtection="1">
      <alignment horizontal="center" vertical="center" wrapText="1"/>
    </xf>
    <xf numFmtId="0" fontId="3" fillId="3" borderId="110" xfId="0" applyNumberFormat="1" applyFont="1" applyFill="1" applyBorder="1" applyAlignment="1" applyProtection="1">
      <alignment horizontal="center" vertical="center" wrapText="1"/>
    </xf>
    <xf numFmtId="164" fontId="4" fillId="3" borderId="137" xfId="0" applyNumberFormat="1" applyFont="1" applyFill="1" applyBorder="1" applyAlignment="1" applyProtection="1"/>
    <xf numFmtId="164" fontId="4" fillId="3" borderId="138" xfId="0" applyNumberFormat="1" applyFont="1" applyFill="1" applyBorder="1" applyAlignment="1" applyProtection="1"/>
    <xf numFmtId="0" fontId="0" fillId="3" borderId="139" xfId="0" applyNumberFormat="1" applyFont="1" applyFill="1" applyBorder="1" applyAlignment="1" applyProtection="1">
      <alignment vertical="top"/>
    </xf>
    <xf numFmtId="0" fontId="12" fillId="3" borderId="130" xfId="0" applyNumberFormat="1" applyFont="1" applyFill="1" applyBorder="1" applyAlignment="1" applyProtection="1">
      <alignment wrapText="1"/>
    </xf>
    <xf numFmtId="0" fontId="4" fillId="3" borderId="140" xfId="0" applyNumberFormat="1" applyFont="1" applyFill="1" applyBorder="1" applyAlignment="1" applyProtection="1">
      <alignment horizontal="left" vertical="center" wrapText="1"/>
    </xf>
    <xf numFmtId="0" fontId="7" fillId="3" borderId="141" xfId="0" applyNumberFormat="1" applyFont="1" applyFill="1" applyBorder="1" applyAlignment="1" applyProtection="1">
      <alignment horizontal="left" vertical="center" wrapText="1"/>
    </xf>
    <xf numFmtId="0" fontId="7" fillId="3" borderId="141" xfId="0" applyNumberFormat="1" applyFont="1" applyFill="1" applyBorder="1" applyAlignment="1" applyProtection="1"/>
    <xf numFmtId="0" fontId="4" fillId="3" borderId="142" xfId="0" applyNumberFormat="1" applyFont="1" applyFill="1" applyBorder="1" applyAlignment="1" applyProtection="1"/>
    <xf numFmtId="0" fontId="4" fillId="3" borderId="141" xfId="0" applyNumberFormat="1" applyFont="1" applyFill="1" applyBorder="1" applyAlignment="1" applyProtection="1"/>
    <xf numFmtId="0" fontId="4" fillId="3" borderId="141" xfId="0" applyNumberFormat="1" applyFont="1" applyFill="1" applyBorder="1" applyAlignment="1" applyProtection="1">
      <alignment vertical="top" wrapText="1"/>
    </xf>
    <xf numFmtId="0" fontId="7" fillId="3" borderId="141" xfId="0" applyNumberFormat="1" applyFont="1" applyFill="1" applyBorder="1" applyAlignment="1" applyProtection="1">
      <alignment vertical="top" wrapText="1"/>
    </xf>
    <xf numFmtId="0" fontId="7" fillId="3" borderId="141" xfId="0" applyNumberFormat="1" applyFont="1" applyFill="1" applyBorder="1" applyAlignment="1" applyProtection="1">
      <alignment wrapText="1"/>
    </xf>
    <xf numFmtId="0" fontId="4" fillId="3" borderId="143" xfId="0" applyNumberFormat="1" applyFont="1" applyFill="1" applyBorder="1" applyAlignment="1" applyProtection="1"/>
    <xf numFmtId="0" fontId="12" fillId="3" borderId="144" xfId="0" applyNumberFormat="1" applyFont="1" applyFill="1" applyBorder="1" applyAlignment="1" applyProtection="1">
      <alignment wrapText="1"/>
    </xf>
    <xf numFmtId="0" fontId="4" fillId="0" borderId="31" xfId="0" applyFont="1" applyBorder="1" applyAlignment="1">
      <alignment horizontal="right"/>
    </xf>
    <xf numFmtId="0" fontId="4" fillId="3" borderId="88" xfId="0" applyNumberFormat="1" applyFont="1" applyFill="1" applyBorder="1" applyAlignment="1" applyProtection="1"/>
    <xf numFmtId="164" fontId="4" fillId="3" borderId="174" xfId="0" applyNumberFormat="1" applyFont="1" applyFill="1" applyBorder="1" applyAlignment="1" applyProtection="1"/>
    <xf numFmtId="0" fontId="0" fillId="0" borderId="0" xfId="0"/>
    <xf numFmtId="164" fontId="4" fillId="0" borderId="14" xfId="0" applyNumberFormat="1" applyFont="1" applyFill="1" applyBorder="1"/>
    <xf numFmtId="164" fontId="4" fillId="0" borderId="10" xfId="0" applyNumberFormat="1" applyFont="1" applyFill="1" applyBorder="1"/>
    <xf numFmtId="164" fontId="4" fillId="0" borderId="25" xfId="0" applyNumberFormat="1" applyFont="1" applyFill="1" applyBorder="1"/>
    <xf numFmtId="164" fontId="4" fillId="0" borderId="24" xfId="0" applyNumberFormat="1" applyFont="1" applyFill="1" applyBorder="1" applyAlignment="1">
      <alignment horizontal="right" wrapText="1"/>
    </xf>
    <xf numFmtId="164" fontId="4" fillId="0" borderId="24" xfId="0" applyNumberFormat="1" applyFont="1" applyFill="1" applyBorder="1"/>
    <xf numFmtId="164" fontId="4" fillId="0" borderId="26" xfId="0" applyNumberFormat="1" applyFont="1" applyFill="1" applyBorder="1"/>
    <xf numFmtId="0" fontId="0" fillId="0" borderId="0" xfId="0"/>
    <xf numFmtId="0" fontId="0" fillId="0" borderId="0" xfId="0"/>
    <xf numFmtId="0" fontId="1" fillId="0" borderId="0" xfId="0" applyFont="1" applyAlignment="1">
      <alignment vertical="center"/>
    </xf>
    <xf numFmtId="0" fontId="18" fillId="0" borderId="0" xfId="0" applyFont="1"/>
    <xf numFmtId="0" fontId="20" fillId="0" borderId="156" xfId="0" applyFont="1" applyBorder="1" applyAlignment="1">
      <alignment horizontal="center" vertical="center" wrapText="1"/>
    </xf>
    <xf numFmtId="0" fontId="20" fillId="0" borderId="198" xfId="0" applyFont="1" applyBorder="1" applyAlignment="1">
      <alignment horizontal="center" vertical="center" wrapText="1"/>
    </xf>
    <xf numFmtId="0" fontId="21" fillId="0" borderId="156" xfId="0" applyFont="1" applyBorder="1" applyAlignment="1">
      <alignment vertical="center" wrapText="1"/>
    </xf>
    <xf numFmtId="0" fontId="21" fillId="0" borderId="198" xfId="0" applyFont="1" applyBorder="1" applyAlignment="1">
      <alignment vertical="center" wrapText="1"/>
    </xf>
    <xf numFmtId="0" fontId="19" fillId="0" borderId="156" xfId="0" applyFont="1" applyBorder="1" applyAlignment="1">
      <alignment vertical="center" wrapText="1"/>
    </xf>
    <xf numFmtId="0" fontId="19" fillId="0" borderId="198" xfId="0" applyFont="1" applyBorder="1" applyAlignment="1">
      <alignment vertical="center" wrapText="1"/>
    </xf>
    <xf numFmtId="165" fontId="19" fillId="0" borderId="198" xfId="0" applyNumberFormat="1" applyFont="1" applyBorder="1" applyAlignment="1">
      <alignment vertical="top" wrapText="1"/>
    </xf>
    <xf numFmtId="0" fontId="19" fillId="0" borderId="27" xfId="0" applyFont="1" applyBorder="1" applyAlignment="1">
      <alignment vertical="center" wrapText="1"/>
    </xf>
    <xf numFmtId="0" fontId="19" fillId="0" borderId="52" xfId="0" applyFont="1" applyBorder="1" applyAlignment="1">
      <alignment vertical="center" wrapText="1"/>
    </xf>
    <xf numFmtId="0" fontId="19" fillId="0" borderId="51" xfId="0" applyFont="1" applyBorder="1" applyAlignment="1">
      <alignment vertical="center" wrapText="1"/>
    </xf>
    <xf numFmtId="0" fontId="19" fillId="0" borderId="49" xfId="0" applyFont="1" applyBorder="1" applyAlignment="1">
      <alignment vertical="center" wrapText="1"/>
    </xf>
    <xf numFmtId="0" fontId="0" fillId="0" borderId="27" xfId="0" applyBorder="1"/>
    <xf numFmtId="0" fontId="18" fillId="0" borderId="27" xfId="0" applyFont="1" applyBorder="1"/>
    <xf numFmtId="0" fontId="22" fillId="0" borderId="0" xfId="0" applyFont="1" applyAlignment="1">
      <alignment vertical="center"/>
    </xf>
    <xf numFmtId="0" fontId="22" fillId="0" borderId="0" xfId="0" applyFont="1"/>
    <xf numFmtId="0" fontId="19" fillId="0" borderId="155" xfId="0" applyFont="1" applyBorder="1" applyAlignment="1">
      <alignment vertical="center" wrapText="1"/>
    </xf>
    <xf numFmtId="0" fontId="0" fillId="0" borderId="156" xfId="0" applyBorder="1" applyAlignment="1">
      <alignment vertical="center" wrapText="1"/>
    </xf>
    <xf numFmtId="0" fontId="19" fillId="0" borderId="156" xfId="0" applyFont="1" applyBorder="1" applyAlignment="1">
      <alignment vertical="center" wrapText="1"/>
    </xf>
    <xf numFmtId="0" fontId="3" fillId="0" borderId="149" xfId="6" applyFont="1" applyBorder="1" applyAlignment="1">
      <alignment horizontal="center" vertical="center" wrapText="1"/>
    </xf>
    <xf numFmtId="0" fontId="3" fillId="0" borderId="150" xfId="6" applyFont="1" applyBorder="1" applyAlignment="1">
      <alignment horizontal="center" vertical="center" wrapText="1"/>
    </xf>
    <xf numFmtId="0" fontId="3" fillId="0" borderId="154" xfId="6" applyFont="1" applyBorder="1" applyAlignment="1">
      <alignment horizontal="center" vertical="center" wrapText="1"/>
    </xf>
    <xf numFmtId="0" fontId="3" fillId="0" borderId="147" xfId="6" applyFont="1" applyBorder="1" applyAlignment="1">
      <alignment horizontal="center" vertical="center" wrapText="1"/>
    </xf>
    <xf numFmtId="0" fontId="3" fillId="0" borderId="148" xfId="6" applyFont="1" applyBorder="1" applyAlignment="1">
      <alignment horizontal="center" vertical="center" wrapText="1"/>
    </xf>
    <xf numFmtId="0" fontId="3" fillId="0" borderId="145" xfId="6" applyFont="1" applyBorder="1" applyAlignment="1">
      <alignment horizontal="center" vertical="center" wrapText="1"/>
    </xf>
    <xf numFmtId="0" fontId="3" fillId="0" borderId="146" xfId="6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59" xfId="6" applyFont="1" applyBorder="1" applyAlignment="1">
      <alignment horizontal="center" vertical="center" wrapText="1"/>
    </xf>
    <xf numFmtId="0" fontId="4" fillId="0" borderId="160" xfId="6" applyFont="1" applyBorder="1" applyAlignment="1">
      <alignment horizontal="center" vertical="center" wrapText="1"/>
    </xf>
    <xf numFmtId="0" fontId="4" fillId="0" borderId="161" xfId="6" applyFont="1" applyBorder="1" applyAlignment="1">
      <alignment horizontal="center" vertical="center" wrapText="1"/>
    </xf>
    <xf numFmtId="0" fontId="3" fillId="0" borderId="157" xfId="6" applyFont="1" applyBorder="1" applyAlignment="1">
      <alignment horizontal="center" vertical="center" wrapText="1"/>
    </xf>
    <xf numFmtId="0" fontId="3" fillId="0" borderId="158" xfId="6" applyFont="1" applyBorder="1" applyAlignment="1">
      <alignment horizontal="center" vertical="center" wrapText="1"/>
    </xf>
    <xf numFmtId="0" fontId="4" fillId="0" borderId="151" xfId="6" applyFont="1" applyBorder="1" applyAlignment="1">
      <alignment horizontal="center" vertical="center" wrapText="1"/>
    </xf>
    <xf numFmtId="0" fontId="4" fillId="0" borderId="152" xfId="6" applyFont="1" applyBorder="1" applyAlignment="1">
      <alignment horizontal="center" vertical="center" wrapText="1"/>
    </xf>
    <xf numFmtId="0" fontId="4" fillId="0" borderId="153" xfId="6" applyFont="1" applyBorder="1" applyAlignment="1">
      <alignment horizontal="center" vertical="center" wrapText="1"/>
    </xf>
    <xf numFmtId="0" fontId="3" fillId="0" borderId="15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156" xfId="0" applyFont="1" applyBorder="1" applyAlignment="1">
      <alignment horizontal="center" vertical="center" wrapText="1"/>
    </xf>
    <xf numFmtId="0" fontId="3" fillId="0" borderId="155" xfId="6" applyFont="1" applyBorder="1" applyAlignment="1">
      <alignment horizontal="center" vertical="center" wrapText="1"/>
    </xf>
    <xf numFmtId="0" fontId="3" fillId="0" borderId="51" xfId="6" applyFont="1" applyBorder="1" applyAlignment="1">
      <alignment horizontal="center" vertical="center" wrapText="1"/>
    </xf>
    <xf numFmtId="0" fontId="3" fillId="0" borderId="156" xfId="6" applyFont="1" applyBorder="1" applyAlignment="1">
      <alignment horizontal="center" vertical="center" wrapText="1"/>
    </xf>
    <xf numFmtId="0" fontId="3" fillId="0" borderId="167" xfId="6" applyFont="1" applyBorder="1" applyAlignment="1">
      <alignment horizontal="center" vertical="center" wrapText="1"/>
    </xf>
    <xf numFmtId="0" fontId="3" fillId="0" borderId="168" xfId="6" applyFont="1" applyBorder="1" applyAlignment="1">
      <alignment horizontal="center" vertical="center" wrapText="1"/>
    </xf>
    <xf numFmtId="0" fontId="0" fillId="0" borderId="46" xfId="0" applyBorder="1" applyAlignment="1"/>
    <xf numFmtId="0" fontId="0" fillId="0" borderId="58" xfId="0" applyBorder="1" applyAlignment="1"/>
    <xf numFmtId="0" fontId="3" fillId="0" borderId="169" xfId="6" applyFont="1" applyBorder="1" applyAlignment="1">
      <alignment horizontal="center" vertical="center" wrapText="1"/>
    </xf>
    <xf numFmtId="0" fontId="3" fillId="0" borderId="170" xfId="6" applyFont="1" applyBorder="1" applyAlignment="1">
      <alignment horizontal="center" vertical="center" wrapText="1"/>
    </xf>
    <xf numFmtId="0" fontId="3" fillId="0" borderId="171" xfId="6" applyFont="1" applyBorder="1" applyAlignment="1">
      <alignment horizontal="center" vertical="center" wrapText="1"/>
    </xf>
    <xf numFmtId="0" fontId="4" fillId="0" borderId="172" xfId="6" applyFont="1" applyBorder="1" applyAlignment="1">
      <alignment horizontal="center" vertical="center" wrapText="1"/>
    </xf>
    <xf numFmtId="0" fontId="4" fillId="0" borderId="148" xfId="6" applyFont="1" applyBorder="1" applyAlignment="1">
      <alignment horizontal="center" vertical="center" wrapText="1"/>
    </xf>
    <xf numFmtId="0" fontId="4" fillId="0" borderId="173" xfId="6" applyFont="1" applyBorder="1" applyAlignment="1">
      <alignment horizontal="center" vertical="center" wrapText="1"/>
    </xf>
    <xf numFmtId="0" fontId="3" fillId="0" borderId="162" xfId="6" applyFont="1" applyBorder="1" applyAlignment="1">
      <alignment horizontal="center" vertical="center" wrapText="1"/>
    </xf>
    <xf numFmtId="0" fontId="3" fillId="0" borderId="163" xfId="6" applyFont="1" applyBorder="1" applyAlignment="1">
      <alignment horizontal="center" vertical="center" wrapText="1"/>
    </xf>
    <xf numFmtId="0" fontId="4" fillId="0" borderId="164" xfId="6" applyFont="1" applyBorder="1" applyAlignment="1">
      <alignment horizontal="center" vertical="center" wrapText="1"/>
    </xf>
    <xf numFmtId="0" fontId="4" fillId="0" borderId="165" xfId="6" applyFont="1" applyBorder="1" applyAlignment="1">
      <alignment horizontal="center" vertical="center" wrapText="1"/>
    </xf>
    <xf numFmtId="0" fontId="4" fillId="0" borderId="166" xfId="6" applyFont="1" applyBorder="1" applyAlignment="1">
      <alignment horizontal="center" vertical="center" wrapText="1"/>
    </xf>
    <xf numFmtId="0" fontId="4" fillId="3" borderId="0" xfId="0" applyNumberFormat="1" applyFont="1" applyFill="1" applyBorder="1" applyAlignment="1" applyProtection="1">
      <alignment horizontal="center"/>
    </xf>
    <xf numFmtId="0" fontId="3" fillId="3" borderId="190" xfId="0" applyNumberFormat="1" applyFont="1" applyFill="1" applyBorder="1" applyAlignment="1" applyProtection="1">
      <alignment horizontal="center" vertical="center" wrapText="1"/>
    </xf>
    <xf numFmtId="0" fontId="3" fillId="3" borderId="191" xfId="0" applyNumberFormat="1" applyFont="1" applyFill="1" applyBorder="1" applyAlignment="1" applyProtection="1">
      <alignment horizontal="center" vertical="center" wrapText="1"/>
    </xf>
    <xf numFmtId="0" fontId="3" fillId="3" borderId="194" xfId="0" applyNumberFormat="1" applyFont="1" applyFill="1" applyBorder="1" applyAlignment="1" applyProtection="1">
      <alignment horizontal="center" vertical="center" wrapText="1"/>
    </xf>
    <xf numFmtId="0" fontId="3" fillId="3" borderId="195" xfId="0" applyNumberFormat="1" applyFont="1" applyFill="1" applyBorder="1" applyAlignment="1" applyProtection="1">
      <alignment horizontal="center" vertical="center" wrapText="1"/>
    </xf>
    <xf numFmtId="0" fontId="4" fillId="3" borderId="187" xfId="0" applyNumberFormat="1" applyFont="1" applyFill="1" applyBorder="1" applyAlignment="1" applyProtection="1">
      <alignment horizontal="center" vertical="center" wrapText="1"/>
    </xf>
    <xf numFmtId="0" fontId="4" fillId="3" borderId="188" xfId="0" applyNumberFormat="1" applyFont="1" applyFill="1" applyBorder="1" applyAlignment="1" applyProtection="1">
      <alignment horizontal="center" vertical="center" wrapText="1"/>
    </xf>
    <xf numFmtId="0" fontId="3" fillId="3" borderId="185" xfId="0" applyNumberFormat="1" applyFont="1" applyFill="1" applyBorder="1" applyAlignment="1" applyProtection="1">
      <alignment horizontal="center" vertical="center" wrapText="1"/>
    </xf>
    <xf numFmtId="0" fontId="3" fillId="3" borderId="186" xfId="0" applyNumberFormat="1" applyFont="1" applyFill="1" applyBorder="1" applyAlignment="1" applyProtection="1">
      <alignment horizontal="center" vertical="center" wrapText="1"/>
    </xf>
    <xf numFmtId="0" fontId="3" fillId="3" borderId="189" xfId="0" applyNumberFormat="1" applyFont="1" applyFill="1" applyBorder="1" applyAlignment="1" applyProtection="1">
      <alignment horizontal="center" vertical="center" wrapText="1"/>
    </xf>
    <xf numFmtId="0" fontId="3" fillId="3" borderId="192" xfId="0" applyNumberFormat="1" applyFont="1" applyFill="1" applyBorder="1" applyAlignment="1" applyProtection="1">
      <alignment horizontal="center" vertical="center" wrapText="1"/>
    </xf>
    <xf numFmtId="0" fontId="3" fillId="3" borderId="193" xfId="0" applyNumberFormat="1" applyFont="1" applyFill="1" applyBorder="1" applyAlignment="1" applyProtection="1">
      <alignment horizontal="center" vertical="center" wrapText="1"/>
    </xf>
    <xf numFmtId="0" fontId="4" fillId="3" borderId="177" xfId="0" applyNumberFormat="1" applyFont="1" applyFill="1" applyBorder="1" applyAlignment="1" applyProtection="1">
      <alignment horizontal="center" vertical="center" wrapText="1"/>
    </xf>
    <xf numFmtId="0" fontId="4" fillId="3" borderId="178" xfId="0" applyNumberFormat="1" applyFont="1" applyFill="1" applyBorder="1" applyAlignment="1" applyProtection="1">
      <alignment horizontal="center" vertical="center" wrapText="1"/>
    </xf>
    <xf numFmtId="0" fontId="4" fillId="3" borderId="179" xfId="0" applyNumberFormat="1" applyFont="1" applyFill="1" applyBorder="1" applyAlignment="1" applyProtection="1">
      <alignment horizontal="center" vertical="center" wrapText="1"/>
    </xf>
    <xf numFmtId="0" fontId="3" fillId="3" borderId="180" xfId="0" applyNumberFormat="1" applyFont="1" applyFill="1" applyBorder="1" applyAlignment="1" applyProtection="1">
      <alignment horizontal="center" vertical="center" wrapText="1"/>
    </xf>
    <xf numFmtId="0" fontId="3" fillId="3" borderId="181" xfId="0" applyNumberFormat="1" applyFont="1" applyFill="1" applyBorder="1" applyAlignment="1" applyProtection="1">
      <alignment horizontal="center" vertical="center" wrapText="1"/>
    </xf>
    <xf numFmtId="0" fontId="3" fillId="3" borderId="182" xfId="0" applyNumberFormat="1" applyFont="1" applyFill="1" applyBorder="1" applyAlignment="1" applyProtection="1">
      <alignment horizontal="center" vertical="center" wrapText="1"/>
    </xf>
    <xf numFmtId="0" fontId="3" fillId="3" borderId="196" xfId="0" applyNumberFormat="1" applyFont="1" applyFill="1" applyBorder="1" applyAlignment="1" applyProtection="1">
      <alignment horizontal="center" vertical="center" wrapText="1"/>
    </xf>
    <xf numFmtId="0" fontId="3" fillId="3" borderId="197" xfId="0" applyNumberFormat="1" applyFont="1" applyFill="1" applyBorder="1" applyAlignment="1" applyProtection="1">
      <alignment horizontal="center" vertical="center" wrapText="1"/>
    </xf>
    <xf numFmtId="0" fontId="0" fillId="3" borderId="90" xfId="0" applyNumberFormat="1" applyFont="1" applyFill="1" applyBorder="1" applyAlignment="1" applyProtection="1"/>
    <xf numFmtId="0" fontId="0" fillId="3" borderId="144" xfId="0" applyNumberFormat="1" applyFont="1" applyFill="1" applyBorder="1" applyAlignment="1" applyProtection="1"/>
    <xf numFmtId="0" fontId="3" fillId="3" borderId="155" xfId="0" applyNumberFormat="1" applyFont="1" applyFill="1" applyBorder="1" applyAlignment="1" applyProtection="1">
      <alignment horizontal="center" vertical="center" wrapText="1"/>
    </xf>
    <xf numFmtId="0" fontId="3" fillId="3" borderId="51" xfId="0" applyNumberFormat="1" applyFont="1" applyFill="1" applyBorder="1" applyAlignment="1" applyProtection="1">
      <alignment horizontal="center" vertical="center" wrapText="1"/>
    </xf>
    <xf numFmtId="0" fontId="3" fillId="3" borderId="156" xfId="0" applyNumberFormat="1" applyFont="1" applyFill="1" applyBorder="1" applyAlignment="1" applyProtection="1">
      <alignment horizontal="center" vertical="center" wrapText="1"/>
    </xf>
    <xf numFmtId="0" fontId="3" fillId="3" borderId="177" xfId="0" applyNumberFormat="1" applyFont="1" applyFill="1" applyBorder="1" applyAlignment="1" applyProtection="1">
      <alignment horizontal="center" vertical="center" wrapText="1"/>
    </xf>
    <xf numFmtId="0" fontId="3" fillId="3" borderId="178" xfId="0" applyNumberFormat="1" applyFont="1" applyFill="1" applyBorder="1" applyAlignment="1" applyProtection="1">
      <alignment horizontal="center" vertical="center" wrapText="1"/>
    </xf>
    <xf numFmtId="0" fontId="3" fillId="3" borderId="179" xfId="0" applyNumberFormat="1" applyFont="1" applyFill="1" applyBorder="1" applyAlignment="1" applyProtection="1">
      <alignment horizontal="center" vertical="center" wrapText="1"/>
    </xf>
    <xf numFmtId="0" fontId="4" fillId="3" borderId="183" xfId="0" applyNumberFormat="1" applyFont="1" applyFill="1" applyBorder="1" applyAlignment="1" applyProtection="1">
      <alignment horizontal="center" vertical="center" wrapText="1"/>
    </xf>
    <xf numFmtId="0" fontId="4" fillId="3" borderId="184" xfId="0" applyNumberFormat="1" applyFont="1" applyFill="1" applyBorder="1" applyAlignment="1" applyProtection="1">
      <alignment horizontal="center" vertical="center" wrapText="1"/>
    </xf>
  </cellXfs>
  <cellStyles count="7">
    <cellStyle name="Excel Built-in Normal" xfId="1"/>
    <cellStyle name="Įprastas" xfId="0" builtinId="0"/>
    <cellStyle name="Įprastas 2" xfId="2"/>
    <cellStyle name="Įprastas 2 2" xfId="3"/>
    <cellStyle name="Įprastas 3" xfId="4"/>
    <cellStyle name="Įprastas 4" xfId="5"/>
    <cellStyle name="Normal_Sheet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8"/>
  <sheetViews>
    <sheetView workbookViewId="0">
      <selection activeCell="E4" sqref="E4"/>
    </sheetView>
  </sheetViews>
  <sheetFormatPr defaultRowHeight="12.75" x14ac:dyDescent="0.2"/>
  <cols>
    <col min="1" max="2" width="9.140625" style="573"/>
    <col min="3" max="3" width="4" customWidth="1"/>
    <col min="4" max="4" width="14.7109375" customWidth="1"/>
    <col min="5" max="5" width="63" customWidth="1"/>
  </cols>
  <sheetData>
    <row r="2" spans="3:11" ht="18" customHeight="1" x14ac:dyDescent="0.25">
      <c r="C2" s="572"/>
      <c r="D2" s="572"/>
      <c r="E2" s="590" t="s">
        <v>436</v>
      </c>
      <c r="F2" s="572"/>
      <c r="G2" s="572"/>
      <c r="H2" s="572"/>
      <c r="I2" s="572"/>
      <c r="J2" s="572"/>
      <c r="K2" s="572"/>
    </row>
    <row r="3" spans="3:11" s="573" customFormat="1" ht="18" customHeight="1" x14ac:dyDescent="0.25">
      <c r="E3" s="590" t="s">
        <v>435</v>
      </c>
    </row>
    <row r="4" spans="3:11" ht="15.75" x14ac:dyDescent="0.2">
      <c r="C4" s="589"/>
      <c r="D4" s="589"/>
      <c r="E4" s="589" t="s">
        <v>437</v>
      </c>
      <c r="F4" s="589"/>
      <c r="G4" s="589"/>
      <c r="H4" s="589"/>
      <c r="I4" s="589"/>
      <c r="J4" s="589"/>
      <c r="K4" s="589"/>
    </row>
    <row r="5" spans="3:11" ht="15.75" x14ac:dyDescent="0.2">
      <c r="C5" s="574"/>
      <c r="D5" s="574"/>
      <c r="E5" s="572"/>
      <c r="F5" s="572"/>
      <c r="G5" s="572"/>
      <c r="H5" s="572"/>
      <c r="I5" s="572"/>
      <c r="J5" s="572"/>
      <c r="K5" s="572"/>
    </row>
    <row r="6" spans="3:11" ht="15.75" x14ac:dyDescent="0.2">
      <c r="C6" s="574" t="s">
        <v>304</v>
      </c>
      <c r="D6" s="574"/>
      <c r="E6" s="572"/>
      <c r="F6" s="572"/>
      <c r="G6" s="572"/>
      <c r="H6" s="572"/>
      <c r="I6" s="572"/>
      <c r="J6" s="572"/>
      <c r="K6" s="572"/>
    </row>
    <row r="7" spans="3:11" ht="15.75" x14ac:dyDescent="0.25">
      <c r="C7" s="572"/>
      <c r="D7" s="572"/>
      <c r="E7" s="575" t="s">
        <v>305</v>
      </c>
      <c r="F7" s="572"/>
      <c r="G7" s="572"/>
      <c r="H7" s="572"/>
      <c r="I7" s="572"/>
      <c r="J7" s="572"/>
      <c r="K7" s="572"/>
    </row>
    <row r="8" spans="3:11" ht="15.75" x14ac:dyDescent="0.2">
      <c r="C8" s="574"/>
      <c r="D8" s="574"/>
      <c r="E8" s="572"/>
      <c r="F8" s="572"/>
      <c r="G8" s="572"/>
      <c r="H8" s="572"/>
      <c r="I8" s="572"/>
      <c r="J8" s="572"/>
      <c r="K8" s="572"/>
    </row>
    <row r="9" spans="3:11" ht="13.5" thickBot="1" x14ac:dyDescent="0.25">
      <c r="C9" s="572"/>
      <c r="D9" s="572"/>
      <c r="E9" s="572"/>
      <c r="F9" s="7" t="s">
        <v>306</v>
      </c>
      <c r="G9" s="572"/>
      <c r="H9" s="572"/>
      <c r="I9" s="572"/>
      <c r="K9" s="572"/>
    </row>
    <row r="10" spans="3:11" x14ac:dyDescent="0.2">
      <c r="C10" s="591" t="s">
        <v>0</v>
      </c>
      <c r="D10" s="591" t="s">
        <v>307</v>
      </c>
      <c r="E10" s="591" t="s">
        <v>308</v>
      </c>
      <c r="F10" s="591" t="s">
        <v>309</v>
      </c>
      <c r="G10" s="572"/>
      <c r="H10" s="572"/>
      <c r="I10" s="572"/>
      <c r="J10" s="572"/>
      <c r="K10" s="572"/>
    </row>
    <row r="11" spans="3:11" ht="13.5" thickBot="1" x14ac:dyDescent="0.25">
      <c r="C11" s="592"/>
      <c r="D11" s="592"/>
      <c r="E11" s="593"/>
      <c r="F11" s="593"/>
      <c r="G11" s="572"/>
      <c r="H11" s="572"/>
      <c r="I11" s="572"/>
      <c r="J11" s="572"/>
      <c r="K11" s="572"/>
    </row>
    <row r="12" spans="3:11" ht="13.5" thickBot="1" x14ac:dyDescent="0.25">
      <c r="C12" s="576">
        <v>1</v>
      </c>
      <c r="D12" s="577">
        <v>2</v>
      </c>
      <c r="E12" s="577">
        <v>3</v>
      </c>
      <c r="F12" s="577">
        <v>4</v>
      </c>
      <c r="G12" s="572"/>
      <c r="H12" s="572"/>
      <c r="I12" s="572"/>
      <c r="J12" s="572"/>
      <c r="K12" s="572"/>
    </row>
    <row r="13" spans="3:11" ht="16.5" thickBot="1" x14ac:dyDescent="0.25">
      <c r="C13" s="578" t="s">
        <v>310</v>
      </c>
      <c r="D13" s="579" t="s">
        <v>311</v>
      </c>
      <c r="E13" s="579" t="s">
        <v>312</v>
      </c>
      <c r="F13" s="579">
        <f>F14+F16+F20</f>
        <v>17874.900000000001</v>
      </c>
      <c r="G13" s="572"/>
      <c r="H13" s="572"/>
      <c r="I13" s="572"/>
      <c r="J13" s="572"/>
      <c r="K13" s="572"/>
    </row>
    <row r="14" spans="3:11" ht="16.5" thickBot="1" x14ac:dyDescent="0.25">
      <c r="C14" s="580" t="s">
        <v>313</v>
      </c>
      <c r="D14" s="581" t="s">
        <v>314</v>
      </c>
      <c r="E14" s="579" t="s">
        <v>315</v>
      </c>
      <c r="F14" s="579">
        <f>F15</f>
        <v>16777.8</v>
      </c>
      <c r="G14" s="572"/>
      <c r="H14" s="572"/>
      <c r="I14" s="572"/>
      <c r="J14" s="572"/>
      <c r="K14" s="572"/>
    </row>
    <row r="15" spans="3:11" ht="16.5" thickBot="1" x14ac:dyDescent="0.25">
      <c r="C15" s="580" t="s">
        <v>316</v>
      </c>
      <c r="D15" s="581" t="s">
        <v>317</v>
      </c>
      <c r="E15" s="581" t="s">
        <v>318</v>
      </c>
      <c r="F15" s="581">
        <v>16777.8</v>
      </c>
      <c r="G15" s="572"/>
      <c r="H15" s="572"/>
      <c r="I15" s="572"/>
      <c r="J15" s="572"/>
      <c r="K15" s="572"/>
    </row>
    <row r="16" spans="3:11" ht="16.5" thickBot="1" x14ac:dyDescent="0.25">
      <c r="C16" s="578" t="s">
        <v>319</v>
      </c>
      <c r="D16" s="579" t="s">
        <v>320</v>
      </c>
      <c r="E16" s="579" t="s">
        <v>321</v>
      </c>
      <c r="F16" s="579">
        <f>F17+F18+F19</f>
        <v>1049.6999999999998</v>
      </c>
      <c r="G16" s="572"/>
      <c r="H16" s="572"/>
      <c r="I16" s="572"/>
      <c r="J16" s="572"/>
      <c r="K16" s="572"/>
    </row>
    <row r="17" spans="3:11" ht="16.5" thickBot="1" x14ac:dyDescent="0.25">
      <c r="C17" s="580" t="s">
        <v>322</v>
      </c>
      <c r="D17" s="581" t="s">
        <v>323</v>
      </c>
      <c r="E17" s="581" t="s">
        <v>324</v>
      </c>
      <c r="F17" s="581">
        <v>779.3</v>
      </c>
      <c r="G17" s="572"/>
      <c r="H17" s="572"/>
      <c r="I17" s="572"/>
      <c r="J17" s="572"/>
      <c r="K17" s="572"/>
    </row>
    <row r="18" spans="3:11" ht="16.5" thickBot="1" x14ac:dyDescent="0.25">
      <c r="C18" s="580" t="s">
        <v>325</v>
      </c>
      <c r="D18" s="581" t="s">
        <v>326</v>
      </c>
      <c r="E18" s="581" t="s">
        <v>327</v>
      </c>
      <c r="F18" s="581">
        <v>7.5</v>
      </c>
      <c r="G18" s="572"/>
      <c r="H18" s="572"/>
      <c r="I18" s="572"/>
      <c r="J18" s="572"/>
      <c r="K18" s="572"/>
    </row>
    <row r="19" spans="3:11" ht="16.5" thickBot="1" x14ac:dyDescent="0.25">
      <c r="C19" s="580" t="s">
        <v>328</v>
      </c>
      <c r="D19" s="581" t="s">
        <v>329</v>
      </c>
      <c r="E19" s="581" t="s">
        <v>330</v>
      </c>
      <c r="F19" s="581">
        <v>262.89999999999998</v>
      </c>
      <c r="G19" s="572"/>
      <c r="H19" s="572"/>
      <c r="I19" s="572"/>
      <c r="J19" s="572"/>
      <c r="K19" s="572"/>
    </row>
    <row r="20" spans="3:11" ht="16.5" thickBot="1" x14ac:dyDescent="0.25">
      <c r="C20" s="578" t="s">
        <v>331</v>
      </c>
      <c r="D20" s="579" t="s">
        <v>332</v>
      </c>
      <c r="E20" s="579" t="s">
        <v>333</v>
      </c>
      <c r="F20" s="579">
        <f>F21</f>
        <v>47.4</v>
      </c>
      <c r="G20" s="572"/>
      <c r="H20" s="572"/>
      <c r="I20" s="572"/>
      <c r="J20" s="572"/>
      <c r="K20" s="572"/>
    </row>
    <row r="21" spans="3:11" ht="16.5" thickBot="1" x14ac:dyDescent="0.25">
      <c r="C21" s="580" t="s">
        <v>334</v>
      </c>
      <c r="D21" s="581" t="s">
        <v>335</v>
      </c>
      <c r="E21" s="581" t="s">
        <v>336</v>
      </c>
      <c r="F21" s="581">
        <v>47.4</v>
      </c>
      <c r="G21" s="572"/>
      <c r="H21" s="572"/>
      <c r="I21" s="572"/>
      <c r="J21" s="572"/>
      <c r="K21" s="572"/>
    </row>
    <row r="22" spans="3:11" ht="16.5" thickBot="1" x14ac:dyDescent="0.25">
      <c r="C22" s="578" t="s">
        <v>337</v>
      </c>
      <c r="D22" s="579" t="s">
        <v>338</v>
      </c>
      <c r="E22" s="579" t="s">
        <v>339</v>
      </c>
      <c r="F22" s="579">
        <f>F23+F30</f>
        <v>13351.6</v>
      </c>
      <c r="G22" s="572"/>
      <c r="H22" s="572"/>
      <c r="I22" s="572"/>
      <c r="J22" s="572"/>
      <c r="K22" s="572"/>
    </row>
    <row r="23" spans="3:11" ht="32.25" thickBot="1" x14ac:dyDescent="0.25">
      <c r="C23" s="578" t="s">
        <v>340</v>
      </c>
      <c r="D23" s="579" t="s">
        <v>341</v>
      </c>
      <c r="E23" s="579" t="s">
        <v>342</v>
      </c>
      <c r="F23" s="579">
        <f>F24+F28+F29</f>
        <v>11465.2</v>
      </c>
      <c r="G23" s="572"/>
      <c r="H23" s="572"/>
      <c r="I23" s="572"/>
      <c r="J23" s="572"/>
      <c r="K23" s="572"/>
    </row>
    <row r="24" spans="3:11" ht="32.25" thickBot="1" x14ac:dyDescent="0.25">
      <c r="C24" s="580" t="s">
        <v>343</v>
      </c>
      <c r="D24" s="581" t="s">
        <v>344</v>
      </c>
      <c r="E24" s="581" t="s">
        <v>345</v>
      </c>
      <c r="F24" s="581">
        <f>F25+F26+F27</f>
        <v>9332.7000000000007</v>
      </c>
      <c r="G24" s="572"/>
      <c r="H24" s="572"/>
      <c r="I24" s="572"/>
      <c r="J24" s="572"/>
      <c r="K24" s="572"/>
    </row>
    <row r="25" spans="3:11" ht="16.5" thickBot="1" x14ac:dyDescent="0.25">
      <c r="C25" s="580" t="s">
        <v>346</v>
      </c>
      <c r="D25" s="581" t="s">
        <v>347</v>
      </c>
      <c r="E25" s="581" t="s">
        <v>348</v>
      </c>
      <c r="F25" s="581">
        <v>2870.2</v>
      </c>
      <c r="G25" s="572"/>
      <c r="H25" s="572"/>
      <c r="I25" s="572"/>
      <c r="J25" s="572"/>
      <c r="K25" s="572"/>
    </row>
    <row r="26" spans="3:11" ht="16.5" thickBot="1" x14ac:dyDescent="0.25">
      <c r="C26" s="580" t="s">
        <v>349</v>
      </c>
      <c r="D26" s="581" t="s">
        <v>350</v>
      </c>
      <c r="E26" s="581" t="s">
        <v>351</v>
      </c>
      <c r="F26" s="581">
        <v>6338.8</v>
      </c>
      <c r="G26" s="572"/>
      <c r="H26" s="572"/>
      <c r="I26" s="572"/>
      <c r="J26" s="572"/>
      <c r="K26" s="572"/>
    </row>
    <row r="27" spans="3:11" ht="16.5" thickBot="1" x14ac:dyDescent="0.25">
      <c r="C27" s="580" t="s">
        <v>352</v>
      </c>
      <c r="D27" s="581" t="s">
        <v>353</v>
      </c>
      <c r="E27" s="581" t="s">
        <v>354</v>
      </c>
      <c r="F27" s="581">
        <v>123.7</v>
      </c>
      <c r="G27" s="572"/>
      <c r="H27" s="572"/>
      <c r="I27" s="572"/>
      <c r="J27" s="572"/>
      <c r="K27" s="572"/>
    </row>
    <row r="28" spans="3:11" ht="32.25" thickBot="1" x14ac:dyDescent="0.25">
      <c r="C28" s="580" t="s">
        <v>355</v>
      </c>
      <c r="D28" s="581" t="s">
        <v>356</v>
      </c>
      <c r="E28" s="581" t="s">
        <v>357</v>
      </c>
      <c r="F28" s="581">
        <v>1220.5999999999999</v>
      </c>
      <c r="G28" s="572"/>
      <c r="H28" s="572"/>
      <c r="I28" s="572"/>
      <c r="J28" s="572"/>
      <c r="K28" s="572"/>
    </row>
    <row r="29" spans="3:11" ht="16.5" thickBot="1" x14ac:dyDescent="0.25">
      <c r="C29" s="580" t="s">
        <v>358</v>
      </c>
      <c r="D29" s="581" t="s">
        <v>359</v>
      </c>
      <c r="E29" s="581" t="s">
        <v>360</v>
      </c>
      <c r="F29" s="581">
        <v>911.9</v>
      </c>
      <c r="G29" s="572"/>
      <c r="H29" s="572"/>
      <c r="I29" s="572"/>
      <c r="J29" s="572"/>
      <c r="K29" s="572"/>
    </row>
    <row r="30" spans="3:11" ht="32.25" thickBot="1" x14ac:dyDescent="0.25">
      <c r="C30" s="578" t="s">
        <v>361</v>
      </c>
      <c r="D30" s="579" t="s">
        <v>362</v>
      </c>
      <c r="E30" s="579" t="s">
        <v>363</v>
      </c>
      <c r="F30" s="581">
        <f>F31+F33</f>
        <v>1886.3999999999999</v>
      </c>
      <c r="G30" s="572"/>
      <c r="H30" s="572"/>
      <c r="I30" s="572"/>
      <c r="J30" s="572"/>
      <c r="K30" s="572"/>
    </row>
    <row r="31" spans="3:11" ht="16.5" thickBot="1" x14ac:dyDescent="0.25">
      <c r="C31" s="580" t="s">
        <v>364</v>
      </c>
      <c r="D31" s="581" t="s">
        <v>365</v>
      </c>
      <c r="E31" s="581" t="s">
        <v>366</v>
      </c>
      <c r="F31" s="581">
        <f>F32</f>
        <v>1158.0999999999999</v>
      </c>
      <c r="G31" s="572"/>
      <c r="H31" s="572"/>
      <c r="I31" s="572"/>
      <c r="J31" s="572"/>
      <c r="K31" s="572"/>
    </row>
    <row r="32" spans="3:11" ht="16.5" thickBot="1" x14ac:dyDescent="0.25">
      <c r="C32" s="580" t="s">
        <v>367</v>
      </c>
      <c r="D32" s="581" t="s">
        <v>368</v>
      </c>
      <c r="E32" s="581" t="s">
        <v>354</v>
      </c>
      <c r="F32" s="581">
        <v>1158.0999999999999</v>
      </c>
      <c r="G32" s="572"/>
      <c r="H32" s="572"/>
      <c r="I32" s="572"/>
      <c r="J32" s="572"/>
      <c r="K32" s="572"/>
    </row>
    <row r="33" spans="3:11" ht="32.25" thickBot="1" x14ac:dyDescent="0.25">
      <c r="C33" s="580" t="s">
        <v>369</v>
      </c>
      <c r="D33" s="581" t="s">
        <v>370</v>
      </c>
      <c r="E33" s="581" t="s">
        <v>371</v>
      </c>
      <c r="F33" s="581">
        <v>728.3</v>
      </c>
      <c r="G33" s="572"/>
      <c r="H33" s="572"/>
      <c r="I33" s="572"/>
      <c r="J33" s="572"/>
      <c r="K33" s="572"/>
    </row>
    <row r="34" spans="3:11" ht="16.5" thickBot="1" x14ac:dyDescent="0.25">
      <c r="C34" s="580" t="s">
        <v>372</v>
      </c>
      <c r="D34" s="581" t="s">
        <v>373</v>
      </c>
      <c r="E34" s="579" t="s">
        <v>374</v>
      </c>
      <c r="F34" s="578">
        <f>F35+F40+F48+F49</f>
        <v>2771.7</v>
      </c>
      <c r="G34" s="572"/>
      <c r="H34" s="572"/>
      <c r="I34" s="572"/>
      <c r="J34" s="572"/>
      <c r="K34" s="572"/>
    </row>
    <row r="35" spans="3:11" ht="16.5" thickBot="1" x14ac:dyDescent="0.25">
      <c r="C35" s="580" t="s">
        <v>375</v>
      </c>
      <c r="D35" s="581" t="s">
        <v>376</v>
      </c>
      <c r="E35" s="579" t="s">
        <v>377</v>
      </c>
      <c r="F35" s="579">
        <f>F36+F37+F38+F39</f>
        <v>455.59999999999997</v>
      </c>
      <c r="G35" s="572"/>
      <c r="H35" s="572"/>
      <c r="I35" s="572"/>
      <c r="J35" s="572"/>
      <c r="K35" s="572"/>
    </row>
    <row r="36" spans="3:11" ht="16.5" thickBot="1" x14ac:dyDescent="0.25">
      <c r="C36" s="580" t="s">
        <v>378</v>
      </c>
      <c r="D36" s="581" t="s">
        <v>379</v>
      </c>
      <c r="E36" s="581" t="s">
        <v>380</v>
      </c>
      <c r="F36" s="581">
        <v>0.9</v>
      </c>
      <c r="G36" s="572"/>
      <c r="H36" s="572"/>
      <c r="I36" s="572"/>
      <c r="J36" s="572"/>
      <c r="K36" s="572"/>
    </row>
    <row r="37" spans="3:11" ht="16.5" thickBot="1" x14ac:dyDescent="0.25">
      <c r="C37" s="580" t="s">
        <v>381</v>
      </c>
      <c r="D37" s="581" t="s">
        <v>382</v>
      </c>
      <c r="E37" s="581" t="s">
        <v>383</v>
      </c>
      <c r="F37" s="581">
        <v>50.8</v>
      </c>
      <c r="G37" s="572"/>
      <c r="H37" s="572"/>
      <c r="I37" s="572"/>
      <c r="J37" s="572"/>
      <c r="K37" s="572"/>
    </row>
    <row r="38" spans="3:11" ht="32.25" thickBot="1" x14ac:dyDescent="0.25">
      <c r="C38" s="580" t="s">
        <v>384</v>
      </c>
      <c r="D38" s="581" t="s">
        <v>385</v>
      </c>
      <c r="E38" s="581" t="s">
        <v>386</v>
      </c>
      <c r="F38" s="582">
        <v>295.89999999999998</v>
      </c>
      <c r="G38" s="572"/>
      <c r="H38" s="572"/>
      <c r="I38" s="572"/>
      <c r="J38" s="572"/>
      <c r="K38" s="572"/>
    </row>
    <row r="39" spans="3:11" ht="16.5" thickBot="1" x14ac:dyDescent="0.25">
      <c r="C39" s="583" t="s">
        <v>387</v>
      </c>
      <c r="D39" s="581" t="s">
        <v>388</v>
      </c>
      <c r="E39" s="581" t="s">
        <v>389</v>
      </c>
      <c r="F39" s="584">
        <v>108</v>
      </c>
      <c r="G39" s="572"/>
      <c r="H39" s="572"/>
      <c r="I39" s="572"/>
      <c r="J39" s="572"/>
      <c r="K39" s="572"/>
    </row>
    <row r="40" spans="3:11" ht="16.5" thickBot="1" x14ac:dyDescent="0.25">
      <c r="C40" s="580" t="s">
        <v>390</v>
      </c>
      <c r="D40" s="581" t="s">
        <v>391</v>
      </c>
      <c r="E40" s="579" t="s">
        <v>392</v>
      </c>
      <c r="F40" s="579">
        <f>F41+F45</f>
        <v>2146.4</v>
      </c>
      <c r="G40" s="572"/>
      <c r="H40" s="572"/>
      <c r="I40" s="572"/>
      <c r="J40" s="572"/>
      <c r="K40" s="572"/>
    </row>
    <row r="41" spans="3:11" ht="16.5" thickBot="1" x14ac:dyDescent="0.25">
      <c r="C41" s="580" t="s">
        <v>393</v>
      </c>
      <c r="D41" s="581" t="s">
        <v>394</v>
      </c>
      <c r="E41" s="579" t="s">
        <v>395</v>
      </c>
      <c r="F41" s="579">
        <f>F42+F43+F44</f>
        <v>1457.8</v>
      </c>
      <c r="G41" s="572"/>
      <c r="H41" s="572"/>
      <c r="I41" s="572"/>
      <c r="J41" s="572"/>
      <c r="K41" s="572"/>
    </row>
    <row r="42" spans="3:11" ht="16.5" thickBot="1" x14ac:dyDescent="0.25">
      <c r="C42" s="580" t="s">
        <v>396</v>
      </c>
      <c r="D42" s="581" t="s">
        <v>397</v>
      </c>
      <c r="E42" s="581" t="s">
        <v>398</v>
      </c>
      <c r="F42" s="581">
        <v>990.8</v>
      </c>
      <c r="G42" s="572"/>
      <c r="H42" s="572"/>
      <c r="I42" s="572"/>
      <c r="J42" s="572"/>
      <c r="K42" s="572"/>
    </row>
    <row r="43" spans="3:11" ht="16.5" thickBot="1" x14ac:dyDescent="0.25">
      <c r="C43" s="580" t="s">
        <v>399</v>
      </c>
      <c r="D43" s="581" t="s">
        <v>400</v>
      </c>
      <c r="E43" s="581" t="s">
        <v>401</v>
      </c>
      <c r="F43" s="581">
        <v>87.2</v>
      </c>
      <c r="G43" s="572"/>
      <c r="H43" s="572"/>
      <c r="I43" s="572"/>
      <c r="J43" s="572"/>
      <c r="K43" s="572"/>
    </row>
    <row r="44" spans="3:11" ht="16.5" thickBot="1" x14ac:dyDescent="0.25">
      <c r="C44" s="580" t="s">
        <v>402</v>
      </c>
      <c r="D44" s="581" t="s">
        <v>403</v>
      </c>
      <c r="E44" s="581" t="s">
        <v>404</v>
      </c>
      <c r="F44" s="581">
        <v>379.8</v>
      </c>
      <c r="G44" s="572"/>
      <c r="H44" s="572"/>
      <c r="I44" s="572"/>
      <c r="J44" s="572"/>
      <c r="K44" s="572"/>
    </row>
    <row r="45" spans="3:11" ht="16.5" thickBot="1" x14ac:dyDescent="0.25">
      <c r="C45" s="580" t="s">
        <v>405</v>
      </c>
      <c r="D45" s="581" t="s">
        <v>406</v>
      </c>
      <c r="E45" s="581" t="s">
        <v>407</v>
      </c>
      <c r="F45" s="581">
        <f>F46+F47</f>
        <v>688.6</v>
      </c>
      <c r="G45" s="572"/>
      <c r="H45" s="572"/>
      <c r="I45" s="572"/>
      <c r="J45" s="572"/>
      <c r="K45" s="572"/>
    </row>
    <row r="46" spans="3:11" ht="16.5" thickBot="1" x14ac:dyDescent="0.25">
      <c r="C46" s="580" t="s">
        <v>408</v>
      </c>
      <c r="D46" s="581" t="s">
        <v>409</v>
      </c>
      <c r="E46" s="581" t="s">
        <v>410</v>
      </c>
      <c r="F46" s="581">
        <v>40.5</v>
      </c>
      <c r="G46" s="572"/>
      <c r="H46" s="572"/>
      <c r="I46" s="572"/>
      <c r="J46" s="572"/>
      <c r="K46" s="572"/>
    </row>
    <row r="47" spans="3:11" ht="16.5" thickBot="1" x14ac:dyDescent="0.25">
      <c r="C47" s="580" t="s">
        <v>411</v>
      </c>
      <c r="D47" s="581" t="s">
        <v>412</v>
      </c>
      <c r="E47" s="581" t="s">
        <v>413</v>
      </c>
      <c r="F47" s="581">
        <v>648.1</v>
      </c>
      <c r="G47" s="572"/>
      <c r="H47" s="572"/>
      <c r="I47" s="572"/>
      <c r="J47" s="572"/>
      <c r="K47" s="572"/>
    </row>
    <row r="48" spans="3:11" ht="16.5" thickBot="1" x14ac:dyDescent="0.25">
      <c r="C48" s="580" t="s">
        <v>414</v>
      </c>
      <c r="D48" s="581" t="s">
        <v>415</v>
      </c>
      <c r="E48" s="579" t="s">
        <v>416</v>
      </c>
      <c r="F48" s="579">
        <v>16.600000000000001</v>
      </c>
      <c r="G48" s="572"/>
      <c r="H48" s="572"/>
      <c r="I48" s="572"/>
      <c r="J48" s="572"/>
      <c r="K48" s="572"/>
    </row>
    <row r="49" spans="3:11" ht="16.5" thickBot="1" x14ac:dyDescent="0.25">
      <c r="C49" s="580" t="s">
        <v>417</v>
      </c>
      <c r="D49" s="581" t="s">
        <v>418</v>
      </c>
      <c r="E49" s="579" t="s">
        <v>419</v>
      </c>
      <c r="F49" s="579">
        <v>153.1</v>
      </c>
      <c r="G49" s="572"/>
      <c r="H49" s="572"/>
      <c r="I49" s="572"/>
      <c r="J49" s="572"/>
      <c r="K49" s="572"/>
    </row>
    <row r="50" spans="3:11" ht="32.25" thickBot="1" x14ac:dyDescent="0.25">
      <c r="C50" s="580" t="s">
        <v>420</v>
      </c>
      <c r="D50" s="581" t="s">
        <v>421</v>
      </c>
      <c r="E50" s="579" t="s">
        <v>422</v>
      </c>
      <c r="F50" s="579">
        <f>F51+F52</f>
        <v>47.3</v>
      </c>
      <c r="G50" s="572"/>
      <c r="H50" s="572"/>
      <c r="I50" s="572"/>
      <c r="J50" s="572"/>
      <c r="K50" s="572"/>
    </row>
    <row r="51" spans="3:11" ht="16.5" thickBot="1" x14ac:dyDescent="0.25">
      <c r="C51" s="580" t="s">
        <v>423</v>
      </c>
      <c r="D51" s="581" t="s">
        <v>424</v>
      </c>
      <c r="E51" s="581" t="s">
        <v>425</v>
      </c>
      <c r="F51" s="581">
        <v>23.8</v>
      </c>
      <c r="G51" s="7"/>
      <c r="H51" s="572"/>
      <c r="I51" s="572"/>
      <c r="J51" s="572"/>
      <c r="K51" s="572"/>
    </row>
    <row r="52" spans="3:11" ht="16.5" thickBot="1" x14ac:dyDescent="0.25">
      <c r="C52" s="580" t="s">
        <v>426</v>
      </c>
      <c r="D52" s="581" t="s">
        <v>427</v>
      </c>
      <c r="E52" s="581" t="s">
        <v>428</v>
      </c>
      <c r="F52" s="581">
        <v>23.5</v>
      </c>
      <c r="G52" s="572"/>
      <c r="H52" s="572"/>
      <c r="I52" s="572"/>
      <c r="J52" s="572"/>
      <c r="K52" s="572"/>
    </row>
    <row r="53" spans="3:11" ht="32.25" thickBot="1" x14ac:dyDescent="0.25">
      <c r="C53" s="580" t="s">
        <v>429</v>
      </c>
      <c r="D53" s="581"/>
      <c r="E53" s="579" t="s">
        <v>430</v>
      </c>
      <c r="F53" s="579">
        <f>F50+F34+F22+F13</f>
        <v>34045.5</v>
      </c>
      <c r="G53" s="572"/>
      <c r="H53" s="572"/>
      <c r="I53" s="572"/>
      <c r="J53" s="572"/>
      <c r="K53" s="572"/>
    </row>
    <row r="54" spans="3:11" ht="16.5" thickBot="1" x14ac:dyDescent="0.25">
      <c r="C54" s="585" t="s">
        <v>431</v>
      </c>
      <c r="D54" s="586"/>
      <c r="E54" s="586" t="s">
        <v>432</v>
      </c>
      <c r="F54" s="586">
        <v>772.2</v>
      </c>
      <c r="G54" s="572"/>
      <c r="H54" s="572"/>
      <c r="I54" s="572"/>
      <c r="J54" s="572"/>
      <c r="K54" s="572"/>
    </row>
    <row r="55" spans="3:11" ht="16.5" thickBot="1" x14ac:dyDescent="0.3">
      <c r="C55" s="78" t="s">
        <v>433</v>
      </c>
      <c r="D55" s="587"/>
      <c r="E55" s="588" t="s">
        <v>434</v>
      </c>
      <c r="F55" s="588">
        <f>F53+F54</f>
        <v>34817.699999999997</v>
      </c>
      <c r="G55" s="572"/>
      <c r="H55" s="572"/>
      <c r="I55" s="572"/>
      <c r="J55" s="572"/>
      <c r="K55" s="572"/>
    </row>
    <row r="56" spans="3:11" x14ac:dyDescent="0.2">
      <c r="C56" s="572"/>
      <c r="D56" s="572"/>
      <c r="E56" s="572"/>
      <c r="F56" s="572"/>
      <c r="G56" s="572"/>
      <c r="H56" s="572"/>
      <c r="I56" s="572"/>
      <c r="J56" s="572"/>
      <c r="K56" s="572"/>
    </row>
    <row r="57" spans="3:11" x14ac:dyDescent="0.2">
      <c r="C57" s="572"/>
      <c r="D57" s="572"/>
      <c r="E57" s="572"/>
      <c r="F57" s="572"/>
      <c r="G57" s="572"/>
      <c r="H57" s="572"/>
      <c r="I57" s="572"/>
      <c r="J57" s="572"/>
      <c r="K57" s="572"/>
    </row>
    <row r="58" spans="3:11" x14ac:dyDescent="0.2">
      <c r="C58" s="572"/>
      <c r="D58" s="572"/>
      <c r="E58" s="572"/>
      <c r="F58" s="572"/>
      <c r="G58" s="572"/>
      <c r="H58" s="572"/>
      <c r="I58" s="572"/>
      <c r="J58" s="572"/>
      <c r="K58" s="572"/>
    </row>
  </sheetData>
  <mergeCells count="4">
    <mergeCell ref="C10:C11"/>
    <mergeCell ref="D10:D11"/>
    <mergeCell ref="E10:E11"/>
    <mergeCell ref="F10:F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158"/>
  <sheetViews>
    <sheetView topLeftCell="C4" zoomScaleNormal="100" workbookViewId="0">
      <pane xSplit="2" ySplit="7" topLeftCell="E11" activePane="bottomRight" state="frozen"/>
      <selection activeCell="C4" sqref="C4"/>
      <selection pane="topRight" activeCell="E4" sqref="E4"/>
      <selection pane="bottomLeft" activeCell="C11" sqref="C11"/>
      <selection pane="bottomRight" activeCell="R6" sqref="R6"/>
    </sheetView>
  </sheetViews>
  <sheetFormatPr defaultRowHeight="12.75" x14ac:dyDescent="0.2"/>
  <cols>
    <col min="1" max="2" width="9.140625" hidden="1" customWidth="1"/>
    <col min="3" max="3" width="4.42578125" customWidth="1"/>
    <col min="4" max="4" width="43.28515625" customWidth="1"/>
    <col min="5" max="5" width="10.7109375" customWidth="1"/>
    <col min="6" max="6" width="10.85546875" customWidth="1"/>
    <col min="7" max="7" width="10" customWidth="1"/>
    <col min="8" max="8" width="9.140625" customWidth="1"/>
    <col min="9" max="10" width="9.85546875" customWidth="1"/>
    <col min="11" max="11" width="10.140625" customWidth="1"/>
    <col min="12" max="12" width="8.28515625" customWidth="1"/>
    <col min="13" max="13" width="8.85546875" customWidth="1"/>
    <col min="14" max="14" width="9.5703125" customWidth="1"/>
    <col min="15" max="15" width="9.140625" customWidth="1"/>
    <col min="16" max="18" width="8.85546875" customWidth="1"/>
    <col min="19" max="19" width="9.140625" customWidth="1"/>
    <col min="20" max="20" width="6" customWidth="1"/>
    <col min="21" max="21" width="9.140625" customWidth="1"/>
    <col min="22" max="22" width="8.85546875" customWidth="1"/>
    <col min="23" max="23" width="7.7109375" customWidth="1"/>
    <col min="24" max="24" width="7.140625" customWidth="1"/>
    <col min="25" max="25" width="8.42578125" customWidth="1"/>
    <col min="26" max="26" width="8.28515625" customWidth="1"/>
    <col min="27" max="27" width="7.28515625" customWidth="1"/>
    <col min="28" max="28" width="7.5703125" customWidth="1"/>
  </cols>
  <sheetData>
    <row r="1" spans="3:28" ht="15.75" hidden="1" x14ac:dyDescent="0.25">
      <c r="H1" s="2"/>
    </row>
    <row r="2" spans="3:28" ht="15.75" hidden="1" x14ac:dyDescent="0.25">
      <c r="H2" s="601"/>
      <c r="I2" s="602"/>
      <c r="J2" s="602"/>
      <c r="K2" s="602"/>
      <c r="L2" s="602"/>
    </row>
    <row r="3" spans="3:28" ht="15.75" hidden="1" x14ac:dyDescent="0.25">
      <c r="H3" s="1"/>
    </row>
    <row r="4" spans="3:28" x14ac:dyDescent="0.2">
      <c r="R4" s="14" t="s">
        <v>24</v>
      </c>
      <c r="S4" s="14"/>
      <c r="T4" s="14"/>
      <c r="U4" s="14"/>
      <c r="V4" s="14"/>
    </row>
    <row r="5" spans="3:28" x14ac:dyDescent="0.2">
      <c r="C5" s="15" t="s">
        <v>40</v>
      </c>
      <c r="D5" s="603" t="s">
        <v>289</v>
      </c>
      <c r="E5" s="604"/>
      <c r="F5" s="604"/>
      <c r="G5" s="604"/>
      <c r="H5" s="604"/>
      <c r="I5" s="604"/>
      <c r="J5" s="604"/>
      <c r="K5" s="604"/>
      <c r="L5" s="604"/>
      <c r="M5" s="604"/>
      <c r="N5" s="604"/>
      <c r="O5" s="604"/>
      <c r="P5" s="604"/>
      <c r="Q5" s="604"/>
      <c r="R5" s="10" t="s">
        <v>438</v>
      </c>
      <c r="S5" s="3"/>
      <c r="T5" s="3"/>
      <c r="U5" s="3"/>
      <c r="V5" s="3"/>
      <c r="W5" s="3"/>
      <c r="X5" s="3"/>
    </row>
    <row r="6" spans="3:28" x14ac:dyDescent="0.2">
      <c r="E6" s="605" t="s">
        <v>291</v>
      </c>
      <c r="F6" s="605"/>
      <c r="G6" s="605"/>
      <c r="H6" s="605"/>
      <c r="I6" s="605"/>
      <c r="J6" s="605"/>
      <c r="K6" s="605"/>
      <c r="R6" s="14" t="s">
        <v>440</v>
      </c>
      <c r="S6" s="14"/>
      <c r="T6" s="14"/>
      <c r="U6" s="14"/>
      <c r="V6" s="14"/>
    </row>
    <row r="7" spans="3:28" ht="13.5" thickBot="1" x14ac:dyDescent="0.25">
      <c r="U7" t="s">
        <v>41</v>
      </c>
    </row>
    <row r="8" spans="3:28" ht="12.75" customHeight="1" x14ac:dyDescent="0.2">
      <c r="C8" s="614" t="s">
        <v>0</v>
      </c>
      <c r="D8" s="617" t="s">
        <v>42</v>
      </c>
      <c r="E8" s="611" t="s">
        <v>43</v>
      </c>
      <c r="F8" s="594" t="s">
        <v>44</v>
      </c>
      <c r="G8" s="595"/>
      <c r="H8" s="595"/>
      <c r="I8" s="611" t="s">
        <v>45</v>
      </c>
      <c r="J8" s="594" t="s">
        <v>44</v>
      </c>
      <c r="K8" s="595"/>
      <c r="L8" s="596"/>
      <c r="M8" s="606" t="s">
        <v>229</v>
      </c>
      <c r="N8" s="594" t="s">
        <v>44</v>
      </c>
      <c r="O8" s="595"/>
      <c r="P8" s="595"/>
      <c r="Q8" s="611" t="s">
        <v>259</v>
      </c>
      <c r="R8" s="594" t="s">
        <v>44</v>
      </c>
      <c r="S8" s="595"/>
      <c r="T8" s="596"/>
      <c r="U8" s="611" t="s">
        <v>47</v>
      </c>
      <c r="V8" s="594" t="s">
        <v>44</v>
      </c>
      <c r="W8" s="595"/>
      <c r="X8" s="596"/>
      <c r="Y8" s="611" t="s">
        <v>303</v>
      </c>
      <c r="Z8" s="594" t="s">
        <v>44</v>
      </c>
      <c r="AA8" s="595"/>
      <c r="AB8" s="596"/>
    </row>
    <row r="9" spans="3:28" ht="12.75" customHeight="1" x14ac:dyDescent="0.2">
      <c r="C9" s="615"/>
      <c r="D9" s="618"/>
      <c r="E9" s="612"/>
      <c r="F9" s="597" t="s">
        <v>48</v>
      </c>
      <c r="G9" s="598"/>
      <c r="H9" s="609" t="s">
        <v>49</v>
      </c>
      <c r="I9" s="612"/>
      <c r="J9" s="597" t="s">
        <v>48</v>
      </c>
      <c r="K9" s="598"/>
      <c r="L9" s="599" t="s">
        <v>49</v>
      </c>
      <c r="M9" s="607"/>
      <c r="N9" s="597" t="s">
        <v>48</v>
      </c>
      <c r="O9" s="598"/>
      <c r="P9" s="609" t="s">
        <v>49</v>
      </c>
      <c r="Q9" s="612"/>
      <c r="R9" s="597" t="s">
        <v>48</v>
      </c>
      <c r="S9" s="598"/>
      <c r="T9" s="599" t="s">
        <v>49</v>
      </c>
      <c r="U9" s="612"/>
      <c r="V9" s="597" t="s">
        <v>48</v>
      </c>
      <c r="W9" s="598"/>
      <c r="X9" s="599" t="s">
        <v>49</v>
      </c>
      <c r="Y9" s="612"/>
      <c r="Z9" s="597" t="s">
        <v>48</v>
      </c>
      <c r="AA9" s="598"/>
      <c r="AB9" s="599" t="s">
        <v>49</v>
      </c>
    </row>
    <row r="10" spans="3:28" ht="51.75" thickBot="1" x14ac:dyDescent="0.25">
      <c r="C10" s="616"/>
      <c r="D10" s="619"/>
      <c r="E10" s="613"/>
      <c r="F10" s="16" t="s">
        <v>43</v>
      </c>
      <c r="G10" s="16" t="s">
        <v>50</v>
      </c>
      <c r="H10" s="610"/>
      <c r="I10" s="613"/>
      <c r="J10" s="16" t="s">
        <v>43</v>
      </c>
      <c r="K10" s="16" t="s">
        <v>50</v>
      </c>
      <c r="L10" s="600"/>
      <c r="M10" s="608"/>
      <c r="N10" s="16" t="s">
        <v>43</v>
      </c>
      <c r="O10" s="16" t="s">
        <v>50</v>
      </c>
      <c r="P10" s="610"/>
      <c r="Q10" s="613"/>
      <c r="R10" s="16" t="s">
        <v>43</v>
      </c>
      <c r="S10" s="16" t="s">
        <v>50</v>
      </c>
      <c r="T10" s="600"/>
      <c r="U10" s="613"/>
      <c r="V10" s="16" t="s">
        <v>43</v>
      </c>
      <c r="W10" s="16" t="s">
        <v>50</v>
      </c>
      <c r="X10" s="600"/>
      <c r="Y10" s="613"/>
      <c r="Z10" s="16" t="s">
        <v>43</v>
      </c>
      <c r="AA10" s="16" t="s">
        <v>50</v>
      </c>
      <c r="AB10" s="600"/>
    </row>
    <row r="11" spans="3:28" x14ac:dyDescent="0.2">
      <c r="C11" s="17">
        <v>1</v>
      </c>
      <c r="D11" s="240" t="s">
        <v>51</v>
      </c>
      <c r="E11" s="151">
        <f t="shared" ref="E11:G12" si="0">I11+M11+Q11+U11</f>
        <v>162.94800000000001</v>
      </c>
      <c r="F11" s="18">
        <f t="shared" si="0"/>
        <v>162.94800000000001</v>
      </c>
      <c r="G11" s="18">
        <f t="shared" si="0"/>
        <v>101.90599999999999</v>
      </c>
      <c r="H11" s="22"/>
      <c r="I11" s="264">
        <f>I12+I14+I13</f>
        <v>162.94800000000001</v>
      </c>
      <c r="J11" s="19">
        <f>J12+J14+J13</f>
        <v>162.94800000000001</v>
      </c>
      <c r="K11" s="19">
        <f>K12+K14</f>
        <v>101.90599999999999</v>
      </c>
      <c r="L11" s="237"/>
      <c r="M11" s="21"/>
      <c r="N11" s="20"/>
      <c r="O11" s="20"/>
      <c r="P11" s="460"/>
      <c r="Q11" s="21"/>
      <c r="R11" s="20"/>
      <c r="S11" s="20"/>
      <c r="T11" s="22"/>
      <c r="U11" s="462"/>
      <c r="V11" s="20"/>
      <c r="W11" s="20"/>
      <c r="X11" s="22"/>
      <c r="Y11" s="21"/>
      <c r="Z11" s="20"/>
      <c r="AA11" s="20"/>
      <c r="AB11" s="22"/>
    </row>
    <row r="12" spans="3:28" x14ac:dyDescent="0.2">
      <c r="C12" s="23">
        <v>2</v>
      </c>
      <c r="D12" s="241" t="s">
        <v>52</v>
      </c>
      <c r="E12" s="27">
        <f t="shared" si="0"/>
        <v>103.8</v>
      </c>
      <c r="F12" s="25">
        <f t="shared" si="0"/>
        <v>103.8</v>
      </c>
      <c r="G12" s="25">
        <f t="shared" si="0"/>
        <v>96.278999999999996</v>
      </c>
      <c r="H12" s="29"/>
      <c r="I12" s="25">
        <f>J12+L12</f>
        <v>103.8</v>
      </c>
      <c r="J12" s="28">
        <v>103.8</v>
      </c>
      <c r="K12" s="28">
        <v>96.278999999999996</v>
      </c>
      <c r="L12" s="26"/>
      <c r="M12" s="31"/>
      <c r="N12" s="30"/>
      <c r="O12" s="30"/>
      <c r="P12" s="26"/>
      <c r="Q12" s="31"/>
      <c r="R12" s="30"/>
      <c r="S12" s="30"/>
      <c r="T12" s="29"/>
      <c r="U12" s="268"/>
      <c r="V12" s="30"/>
      <c r="W12" s="30"/>
      <c r="X12" s="29"/>
      <c r="Y12" s="31"/>
      <c r="Z12" s="30"/>
      <c r="AA12" s="30"/>
      <c r="AB12" s="29"/>
    </row>
    <row r="13" spans="3:28" x14ac:dyDescent="0.2">
      <c r="C13" s="233">
        <v>3</v>
      </c>
      <c r="D13" s="242" t="s">
        <v>239</v>
      </c>
      <c r="E13" s="154">
        <f>I13+M13+Q13+U13</f>
        <v>4</v>
      </c>
      <c r="F13" s="218">
        <f>J13+N13+R13+V13</f>
        <v>4</v>
      </c>
      <c r="G13" s="218"/>
      <c r="H13" s="224"/>
      <c r="I13" s="218">
        <f>J13+L13</f>
        <v>4</v>
      </c>
      <c r="J13" s="223">
        <v>4</v>
      </c>
      <c r="K13" s="223"/>
      <c r="L13" s="222"/>
      <c r="M13" s="226"/>
      <c r="N13" s="225"/>
      <c r="O13" s="225"/>
      <c r="P13" s="222"/>
      <c r="Q13" s="226"/>
      <c r="R13" s="225"/>
      <c r="S13" s="225"/>
      <c r="T13" s="224"/>
      <c r="U13" s="269"/>
      <c r="V13" s="225"/>
      <c r="W13" s="225"/>
      <c r="X13" s="224"/>
      <c r="Y13" s="226"/>
      <c r="Z13" s="225"/>
      <c r="AA13" s="225"/>
      <c r="AB13" s="224"/>
    </row>
    <row r="14" spans="3:28" x14ac:dyDescent="0.2">
      <c r="C14" s="23">
        <v>4</v>
      </c>
      <c r="D14" s="35" t="s">
        <v>53</v>
      </c>
      <c r="E14" s="154">
        <f>I14+M14+Q14+U14</f>
        <v>55.148000000000003</v>
      </c>
      <c r="F14" s="218">
        <f>J14+N14+R14+V14</f>
        <v>55.148000000000003</v>
      </c>
      <c r="G14" s="155">
        <f>K14+O14+S14+W14</f>
        <v>5.6269999999999998</v>
      </c>
      <c r="H14" s="224"/>
      <c r="I14" s="218">
        <f>J14+L14</f>
        <v>55.148000000000003</v>
      </c>
      <c r="J14" s="227">
        <v>55.148000000000003</v>
      </c>
      <c r="K14" s="223">
        <v>5.6269999999999998</v>
      </c>
      <c r="L14" s="222"/>
      <c r="M14" s="226"/>
      <c r="N14" s="225"/>
      <c r="O14" s="225"/>
      <c r="P14" s="222"/>
      <c r="Q14" s="226"/>
      <c r="R14" s="225"/>
      <c r="S14" s="225"/>
      <c r="T14" s="224"/>
      <c r="U14" s="269"/>
      <c r="V14" s="225"/>
      <c r="W14" s="225"/>
      <c r="X14" s="224"/>
      <c r="Y14" s="226"/>
      <c r="Z14" s="225"/>
      <c r="AA14" s="225"/>
      <c r="AB14" s="224"/>
    </row>
    <row r="15" spans="3:28" x14ac:dyDescent="0.2">
      <c r="C15" s="235">
        <v>5</v>
      </c>
      <c r="D15" s="243" t="s">
        <v>54</v>
      </c>
      <c r="E15" s="265">
        <f t="shared" ref="E15:H16" si="1">I15+M15+Q15+U15+Y15</f>
        <v>3649.1829999999995</v>
      </c>
      <c r="F15" s="228">
        <f t="shared" si="1"/>
        <v>2906.5979999999995</v>
      </c>
      <c r="G15" s="228">
        <f t="shared" si="1"/>
        <v>1794.271</v>
      </c>
      <c r="H15" s="465">
        <f t="shared" si="1"/>
        <v>742.58500000000004</v>
      </c>
      <c r="I15" s="230">
        <f>SUM(I16:I20)</f>
        <v>1842.2639999999999</v>
      </c>
      <c r="J15" s="230">
        <f>SUM(J16:J20)</f>
        <v>1815.8169999999998</v>
      </c>
      <c r="K15" s="230">
        <f>SUM(K16:K20)</f>
        <v>1552.732</v>
      </c>
      <c r="L15" s="230">
        <f>SUM(L16:L20)</f>
        <v>26.447000000000003</v>
      </c>
      <c r="M15" s="55">
        <f>SUM(M16:M19)</f>
        <v>291.101</v>
      </c>
      <c r="N15" s="153">
        <f>SUM(N16:N19)</f>
        <v>291.101</v>
      </c>
      <c r="O15" s="153">
        <f>SUM(O16:O19)</f>
        <v>241.53900000000002</v>
      </c>
      <c r="P15" s="229"/>
      <c r="Q15" s="55"/>
      <c r="R15" s="153"/>
      <c r="S15" s="153"/>
      <c r="T15" s="12"/>
      <c r="U15" s="230">
        <v>0.12</v>
      </c>
      <c r="V15" s="153">
        <v>0.12</v>
      </c>
      <c r="W15" s="153"/>
      <c r="X15" s="12"/>
      <c r="Y15" s="41">
        <f>Z15+AB15</f>
        <v>1515.6979999999999</v>
      </c>
      <c r="Z15" s="39">
        <v>799.56</v>
      </c>
      <c r="AA15" s="39"/>
      <c r="AB15" s="42">
        <v>716.13800000000003</v>
      </c>
    </row>
    <row r="16" spans="3:28" x14ac:dyDescent="0.2">
      <c r="C16" s="35">
        <v>6</v>
      </c>
      <c r="D16" s="35" t="s">
        <v>25</v>
      </c>
      <c r="E16" s="265">
        <f t="shared" si="1"/>
        <v>3513.2589999999996</v>
      </c>
      <c r="F16" s="43">
        <f t="shared" si="1"/>
        <v>2788.0839999999998</v>
      </c>
      <c r="G16" s="43">
        <f t="shared" si="1"/>
        <v>1779.692</v>
      </c>
      <c r="H16" s="453">
        <f t="shared" si="1"/>
        <v>725.17500000000007</v>
      </c>
      <c r="I16" s="25">
        <f>J16+L16</f>
        <v>1721.2339999999999</v>
      </c>
      <c r="J16" s="201">
        <v>1712.1969999999999</v>
      </c>
      <c r="K16" s="202">
        <v>1552.732</v>
      </c>
      <c r="L16" s="44">
        <v>9.0370000000000008</v>
      </c>
      <c r="M16" s="27">
        <f>N16+P16</f>
        <v>276.20699999999999</v>
      </c>
      <c r="N16" s="155">
        <f>276.207</f>
        <v>276.20699999999999</v>
      </c>
      <c r="O16" s="155">
        <v>226.96</v>
      </c>
      <c r="P16" s="44"/>
      <c r="Q16" s="27"/>
      <c r="R16" s="33"/>
      <c r="S16" s="33"/>
      <c r="T16" s="46"/>
      <c r="U16" s="25">
        <f>V16+X16</f>
        <v>0.12</v>
      </c>
      <c r="V16" s="33">
        <v>0.12</v>
      </c>
      <c r="W16" s="33"/>
      <c r="X16" s="46"/>
      <c r="Y16" s="27">
        <f>Z16+AB16</f>
        <v>1515.6979999999999</v>
      </c>
      <c r="Z16" s="33">
        <v>799.56</v>
      </c>
      <c r="AA16" s="33"/>
      <c r="AB16" s="46">
        <v>716.13800000000003</v>
      </c>
    </row>
    <row r="17" spans="3:28" ht="26.25" customHeight="1" x14ac:dyDescent="0.2">
      <c r="C17" s="235">
        <v>7</v>
      </c>
      <c r="D17" s="444" t="s">
        <v>292</v>
      </c>
      <c r="E17" s="450">
        <f t="shared" ref="E17:G42" si="2">I17+M17+Q17+U17</f>
        <v>8.5299999999999994</v>
      </c>
      <c r="F17" s="155"/>
      <c r="G17" s="155"/>
      <c r="H17" s="46">
        <f>L17+P17+T17+X17</f>
        <v>8.5299999999999994</v>
      </c>
      <c r="I17" s="218">
        <f>J17+L17</f>
        <v>8.5299999999999994</v>
      </c>
      <c r="J17" s="155"/>
      <c r="K17" s="155"/>
      <c r="L17" s="220">
        <v>8.5299999999999994</v>
      </c>
      <c r="M17" s="154"/>
      <c r="N17" s="155"/>
      <c r="O17" s="155"/>
      <c r="P17" s="220"/>
      <c r="Q17" s="154"/>
      <c r="R17" s="155"/>
      <c r="S17" s="155"/>
      <c r="T17" s="221"/>
      <c r="U17" s="218"/>
      <c r="V17" s="155"/>
      <c r="W17" s="155"/>
      <c r="X17" s="221"/>
      <c r="Y17" s="154"/>
      <c r="Z17" s="155"/>
      <c r="AA17" s="155"/>
      <c r="AB17" s="221"/>
    </row>
    <row r="18" spans="3:28" s="6" customFormat="1" x14ac:dyDescent="0.2">
      <c r="C18" s="203">
        <v>8</v>
      </c>
      <c r="D18" s="203" t="s">
        <v>55</v>
      </c>
      <c r="E18" s="208">
        <f t="shared" si="2"/>
        <v>93.5</v>
      </c>
      <c r="F18" s="205">
        <f>J18+N18+R18+V18</f>
        <v>93.5</v>
      </c>
      <c r="G18" s="206"/>
      <c r="H18" s="209"/>
      <c r="I18" s="204">
        <f>J18+L18</f>
        <v>93.5</v>
      </c>
      <c r="J18" s="206">
        <v>93.5</v>
      </c>
      <c r="K18" s="206"/>
      <c r="L18" s="207"/>
      <c r="M18" s="208"/>
      <c r="N18" s="206"/>
      <c r="O18" s="206"/>
      <c r="P18" s="207"/>
      <c r="Q18" s="208"/>
      <c r="R18" s="206"/>
      <c r="S18" s="206"/>
      <c r="T18" s="209"/>
      <c r="U18" s="204"/>
      <c r="V18" s="206"/>
      <c r="W18" s="206"/>
      <c r="X18" s="209"/>
      <c r="Y18" s="208"/>
      <c r="Z18" s="206"/>
      <c r="AA18" s="206"/>
      <c r="AB18" s="209"/>
    </row>
    <row r="19" spans="3:28" x14ac:dyDescent="0.2">
      <c r="C19" s="35">
        <v>9</v>
      </c>
      <c r="D19" s="203" t="s">
        <v>56</v>
      </c>
      <c r="E19" s="27">
        <f t="shared" si="2"/>
        <v>14.894</v>
      </c>
      <c r="F19" s="43">
        <f>J19+N19+R19+V19</f>
        <v>14.894</v>
      </c>
      <c r="G19" s="33">
        <f>K19+O19+S19+W19</f>
        <v>14.579000000000001</v>
      </c>
      <c r="H19" s="46"/>
      <c r="I19" s="25"/>
      <c r="J19" s="33"/>
      <c r="K19" s="33"/>
      <c r="L19" s="44"/>
      <c r="M19" s="27">
        <f>N19+P19</f>
        <v>14.894</v>
      </c>
      <c r="N19" s="33">
        <v>14.894</v>
      </c>
      <c r="O19" s="45">
        <v>14.579000000000001</v>
      </c>
      <c r="P19" s="44"/>
      <c r="Q19" s="27"/>
      <c r="R19" s="33"/>
      <c r="S19" s="33"/>
      <c r="T19" s="46"/>
      <c r="U19" s="25"/>
      <c r="V19" s="33"/>
      <c r="W19" s="33"/>
      <c r="X19" s="46"/>
      <c r="Y19" s="27"/>
      <c r="Z19" s="33"/>
      <c r="AA19" s="33"/>
      <c r="AB19" s="46"/>
    </row>
    <row r="20" spans="3:28" x14ac:dyDescent="0.2">
      <c r="C20" s="35">
        <v>10</v>
      </c>
      <c r="D20" s="203" t="s">
        <v>266</v>
      </c>
      <c r="E20" s="27">
        <f t="shared" si="2"/>
        <v>19</v>
      </c>
      <c r="F20" s="43">
        <f>J20+N20+R20+V20</f>
        <v>10.119999999999999</v>
      </c>
      <c r="G20" s="43"/>
      <c r="H20" s="453">
        <f>L20+P20+T20+X20</f>
        <v>8.8800000000000008</v>
      </c>
      <c r="I20" s="25">
        <f>J20+L20</f>
        <v>19</v>
      </c>
      <c r="J20" s="33">
        <v>10.119999999999999</v>
      </c>
      <c r="K20" s="33"/>
      <c r="L20" s="44">
        <v>8.8800000000000008</v>
      </c>
      <c r="M20" s="27"/>
      <c r="N20" s="33"/>
      <c r="O20" s="45"/>
      <c r="P20" s="44"/>
      <c r="Q20" s="27"/>
      <c r="R20" s="33"/>
      <c r="S20" s="33"/>
      <c r="T20" s="46"/>
      <c r="U20" s="25"/>
      <c r="V20" s="33"/>
      <c r="W20" s="33"/>
      <c r="X20" s="46"/>
      <c r="Y20" s="27"/>
      <c r="Z20" s="33"/>
      <c r="AA20" s="33"/>
      <c r="AB20" s="46"/>
    </row>
    <row r="21" spans="3:28" x14ac:dyDescent="0.2">
      <c r="C21" s="35">
        <v>11</v>
      </c>
      <c r="D21" s="244" t="s">
        <v>57</v>
      </c>
      <c r="E21" s="41">
        <f t="shared" si="2"/>
        <v>50.603000000000002</v>
      </c>
      <c r="F21" s="38">
        <f>J21+N21+R21+V21</f>
        <v>50.603000000000002</v>
      </c>
      <c r="G21" s="39">
        <f>K21+O21+S21+W21</f>
        <v>47.935000000000002</v>
      </c>
      <c r="H21" s="42"/>
      <c r="I21" s="37">
        <f t="shared" ref="I21:I27" si="3">J21+L21</f>
        <v>50.603000000000002</v>
      </c>
      <c r="J21" s="39">
        <v>50.603000000000002</v>
      </c>
      <c r="K21" s="47">
        <v>47.935000000000002</v>
      </c>
      <c r="L21" s="40"/>
      <c r="M21" s="27"/>
      <c r="N21" s="33"/>
      <c r="O21" s="33"/>
      <c r="P21" s="44"/>
      <c r="Q21" s="27"/>
      <c r="R21" s="33"/>
      <c r="S21" s="33"/>
      <c r="T21" s="46"/>
      <c r="U21" s="25"/>
      <c r="V21" s="33"/>
      <c r="W21" s="33"/>
      <c r="X21" s="46"/>
      <c r="Y21" s="27"/>
      <c r="Z21" s="33"/>
      <c r="AA21" s="33"/>
      <c r="AB21" s="46"/>
    </row>
    <row r="22" spans="3:28" ht="12.75" customHeight="1" x14ac:dyDescent="0.2">
      <c r="C22" s="48">
        <v>12</v>
      </c>
      <c r="D22" s="245" t="s">
        <v>58</v>
      </c>
      <c r="E22" s="41">
        <f t="shared" si="2"/>
        <v>3305.0830000000005</v>
      </c>
      <c r="F22" s="38">
        <f t="shared" si="2"/>
        <v>3048.7900000000004</v>
      </c>
      <c r="G22" s="38">
        <f t="shared" si="2"/>
        <v>1.6539999999999999</v>
      </c>
      <c r="H22" s="42">
        <f>SUM(H23:H37)</f>
        <v>256.29300000000001</v>
      </c>
      <c r="I22" s="37">
        <f>J22+L22</f>
        <v>2725.8360000000007</v>
      </c>
      <c r="J22" s="39">
        <f>SUM(J23:J42)</f>
        <v>2469.5430000000006</v>
      </c>
      <c r="K22" s="39"/>
      <c r="L22" s="40">
        <f>SUM(L23:L37)</f>
        <v>256.29300000000001</v>
      </c>
      <c r="M22" s="41">
        <f>N22+P22</f>
        <v>579.24699999999996</v>
      </c>
      <c r="N22" s="39">
        <f>SUM(N23:N34)</f>
        <v>579.24699999999996</v>
      </c>
      <c r="O22" s="39">
        <f>SUM(O23:O34)</f>
        <v>1.6539999999999999</v>
      </c>
      <c r="P22" s="40"/>
      <c r="Q22" s="41"/>
      <c r="R22" s="39"/>
      <c r="S22" s="39"/>
      <c r="T22" s="42"/>
      <c r="U22" s="37"/>
      <c r="V22" s="39"/>
      <c r="W22" s="33"/>
      <c r="X22" s="46"/>
      <c r="Y22" s="41"/>
      <c r="Z22" s="39"/>
      <c r="AA22" s="33"/>
      <c r="AB22" s="46"/>
    </row>
    <row r="23" spans="3:28" x14ac:dyDescent="0.2">
      <c r="C23" s="35">
        <v>13</v>
      </c>
      <c r="D23" s="246" t="s">
        <v>59</v>
      </c>
      <c r="E23" s="27">
        <f t="shared" si="2"/>
        <v>1722.366</v>
      </c>
      <c r="F23" s="43">
        <f t="shared" si="2"/>
        <v>1722.366</v>
      </c>
      <c r="G23" s="33"/>
      <c r="H23" s="46"/>
      <c r="I23" s="25">
        <f t="shared" si="3"/>
        <v>1722.366</v>
      </c>
      <c r="J23" s="33">
        <v>1722.366</v>
      </c>
      <c r="K23" s="33"/>
      <c r="L23" s="44"/>
      <c r="M23" s="27"/>
      <c r="N23" s="33"/>
      <c r="O23" s="33"/>
      <c r="P23" s="44"/>
      <c r="Q23" s="27"/>
      <c r="R23" s="33"/>
      <c r="S23" s="33"/>
      <c r="T23" s="46"/>
      <c r="U23" s="25"/>
      <c r="V23" s="33"/>
      <c r="W23" s="33"/>
      <c r="X23" s="46"/>
      <c r="Y23" s="27"/>
      <c r="Z23" s="33"/>
      <c r="AA23" s="33"/>
      <c r="AB23" s="46"/>
    </row>
    <row r="24" spans="3:28" x14ac:dyDescent="0.2">
      <c r="C24" s="35">
        <v>14</v>
      </c>
      <c r="D24" s="246" t="s">
        <v>60</v>
      </c>
      <c r="E24" s="27">
        <f t="shared" si="2"/>
        <v>34.097000000000001</v>
      </c>
      <c r="F24" s="43">
        <f t="shared" si="2"/>
        <v>34.097000000000001</v>
      </c>
      <c r="G24" s="33"/>
      <c r="H24" s="46"/>
      <c r="I24" s="25">
        <f t="shared" si="3"/>
        <v>34.097000000000001</v>
      </c>
      <c r="J24" s="33">
        <v>34.097000000000001</v>
      </c>
      <c r="K24" s="33"/>
      <c r="L24" s="44"/>
      <c r="M24" s="27"/>
      <c r="N24" s="33"/>
      <c r="O24" s="33"/>
      <c r="P24" s="44"/>
      <c r="Q24" s="27"/>
      <c r="R24" s="33"/>
      <c r="S24" s="33"/>
      <c r="T24" s="46"/>
      <c r="U24" s="25"/>
      <c r="V24" s="33"/>
      <c r="W24" s="33"/>
      <c r="X24" s="46"/>
      <c r="Y24" s="27"/>
      <c r="Z24" s="33"/>
      <c r="AA24" s="33"/>
      <c r="AB24" s="46"/>
    </row>
    <row r="25" spans="3:28" x14ac:dyDescent="0.2">
      <c r="C25" s="35">
        <v>15</v>
      </c>
      <c r="D25" s="246" t="s">
        <v>61</v>
      </c>
      <c r="E25" s="27">
        <f t="shared" si="2"/>
        <v>59.168999999999997</v>
      </c>
      <c r="F25" s="43">
        <f t="shared" si="2"/>
        <v>59.168999999999997</v>
      </c>
      <c r="G25" s="33"/>
      <c r="H25" s="46"/>
      <c r="I25" s="25">
        <f t="shared" si="3"/>
        <v>59.168999999999997</v>
      </c>
      <c r="J25" s="33">
        <v>59.168999999999997</v>
      </c>
      <c r="K25" s="33"/>
      <c r="L25" s="44"/>
      <c r="M25" s="27"/>
      <c r="N25" s="33"/>
      <c r="O25" s="33"/>
      <c r="P25" s="44"/>
      <c r="Q25" s="27"/>
      <c r="R25" s="33"/>
      <c r="S25" s="33"/>
      <c r="T25" s="46"/>
      <c r="U25" s="25"/>
      <c r="V25" s="33"/>
      <c r="W25" s="33"/>
      <c r="X25" s="46"/>
      <c r="Y25" s="27"/>
      <c r="Z25" s="33"/>
      <c r="AA25" s="33"/>
      <c r="AB25" s="46"/>
    </row>
    <row r="26" spans="3:28" x14ac:dyDescent="0.2">
      <c r="C26" s="35">
        <v>16</v>
      </c>
      <c r="D26" s="246" t="s">
        <v>62</v>
      </c>
      <c r="E26" s="27">
        <f t="shared" si="2"/>
        <v>5.7220000000000004</v>
      </c>
      <c r="F26" s="43">
        <f t="shared" si="2"/>
        <v>5.7220000000000004</v>
      </c>
      <c r="G26" s="33"/>
      <c r="H26" s="46"/>
      <c r="I26" s="25">
        <f t="shared" si="3"/>
        <v>5.7220000000000004</v>
      </c>
      <c r="J26" s="33">
        <v>5.7220000000000004</v>
      </c>
      <c r="K26" s="33"/>
      <c r="L26" s="44"/>
      <c r="M26" s="27"/>
      <c r="N26" s="33"/>
      <c r="O26" s="33"/>
      <c r="P26" s="44"/>
      <c r="Q26" s="27"/>
      <c r="R26" s="33"/>
      <c r="S26" s="33"/>
      <c r="T26" s="46"/>
      <c r="U26" s="25"/>
      <c r="V26" s="33"/>
      <c r="W26" s="33"/>
      <c r="X26" s="46"/>
      <c r="Y26" s="27"/>
      <c r="Z26" s="33"/>
      <c r="AA26" s="33"/>
      <c r="AB26" s="46"/>
    </row>
    <row r="27" spans="3:28" ht="12" customHeight="1" x14ac:dyDescent="0.2">
      <c r="C27" s="48">
        <v>17</v>
      </c>
      <c r="D27" s="246" t="s">
        <v>251</v>
      </c>
      <c r="E27" s="27">
        <f t="shared" si="2"/>
        <v>284.089</v>
      </c>
      <c r="F27" s="43">
        <f t="shared" si="2"/>
        <v>284.089</v>
      </c>
      <c r="G27" s="33"/>
      <c r="H27" s="46"/>
      <c r="I27" s="25">
        <f t="shared" si="3"/>
        <v>284.089</v>
      </c>
      <c r="J27" s="33">
        <v>284.089</v>
      </c>
      <c r="K27" s="33"/>
      <c r="L27" s="44"/>
      <c r="M27" s="27"/>
      <c r="N27" s="33"/>
      <c r="O27" s="33"/>
      <c r="P27" s="44"/>
      <c r="Q27" s="27"/>
      <c r="R27" s="33"/>
      <c r="S27" s="33"/>
      <c r="T27" s="46"/>
      <c r="U27" s="25"/>
      <c r="V27" s="33"/>
      <c r="W27" s="33"/>
      <c r="X27" s="46"/>
      <c r="Y27" s="27"/>
      <c r="Z27" s="33"/>
      <c r="AA27" s="33"/>
      <c r="AB27" s="46"/>
    </row>
    <row r="28" spans="3:28" x14ac:dyDescent="0.2">
      <c r="C28" s="48">
        <v>18</v>
      </c>
      <c r="D28" s="246" t="s">
        <v>2</v>
      </c>
      <c r="E28" s="27">
        <f t="shared" si="2"/>
        <v>316.75099999999998</v>
      </c>
      <c r="F28" s="43">
        <f t="shared" si="2"/>
        <v>316.75099999999998</v>
      </c>
      <c r="G28" s="33"/>
      <c r="H28" s="46"/>
      <c r="I28" s="25"/>
      <c r="J28" s="33"/>
      <c r="K28" s="33"/>
      <c r="L28" s="44"/>
      <c r="M28" s="27">
        <f>N28+P28</f>
        <v>316.75099999999998</v>
      </c>
      <c r="N28" s="33">
        <v>316.75099999999998</v>
      </c>
      <c r="O28" s="33"/>
      <c r="P28" s="44"/>
      <c r="Q28" s="27"/>
      <c r="R28" s="33"/>
      <c r="S28" s="33"/>
      <c r="T28" s="46"/>
      <c r="U28" s="25"/>
      <c r="V28" s="33"/>
      <c r="W28" s="33"/>
      <c r="X28" s="46"/>
      <c r="Y28" s="27"/>
      <c r="Z28" s="33"/>
      <c r="AA28" s="33"/>
      <c r="AB28" s="46"/>
    </row>
    <row r="29" spans="3:28" x14ac:dyDescent="0.2">
      <c r="C29" s="48">
        <v>19</v>
      </c>
      <c r="D29" s="246" t="s">
        <v>63</v>
      </c>
      <c r="E29" s="27">
        <f t="shared" si="2"/>
        <v>3.2269999999999999</v>
      </c>
      <c r="F29" s="43">
        <f t="shared" si="2"/>
        <v>3.2269999999999999</v>
      </c>
      <c r="G29" s="33"/>
      <c r="H29" s="46"/>
      <c r="I29" s="25"/>
      <c r="J29" s="33"/>
      <c r="K29" s="33"/>
      <c r="L29" s="44"/>
      <c r="M29" s="27">
        <f>N29+P29</f>
        <v>3.2269999999999999</v>
      </c>
      <c r="N29" s="33">
        <v>3.2269999999999999</v>
      </c>
      <c r="O29" s="33"/>
      <c r="P29" s="44"/>
      <c r="Q29" s="27"/>
      <c r="R29" s="33"/>
      <c r="S29" s="33"/>
      <c r="T29" s="46"/>
      <c r="U29" s="25"/>
      <c r="V29" s="33"/>
      <c r="W29" s="33"/>
      <c r="X29" s="46"/>
      <c r="Y29" s="27"/>
      <c r="Z29" s="33"/>
      <c r="AA29" s="33"/>
      <c r="AB29" s="46"/>
    </row>
    <row r="30" spans="3:28" x14ac:dyDescent="0.2">
      <c r="C30" s="48">
        <v>20</v>
      </c>
      <c r="D30" s="246" t="s">
        <v>64</v>
      </c>
      <c r="E30" s="27">
        <f t="shared" si="2"/>
        <v>257.59100000000001</v>
      </c>
      <c r="F30" s="43">
        <f t="shared" si="2"/>
        <v>257.59100000000001</v>
      </c>
      <c r="G30" s="33"/>
      <c r="H30" s="46"/>
      <c r="I30" s="25"/>
      <c r="J30" s="33"/>
      <c r="K30" s="33"/>
      <c r="L30" s="44"/>
      <c r="M30" s="27">
        <f>N30+P30</f>
        <v>257.59100000000001</v>
      </c>
      <c r="N30" s="33">
        <v>257.59100000000001</v>
      </c>
      <c r="O30" s="33"/>
      <c r="P30" s="44"/>
      <c r="Q30" s="27"/>
      <c r="R30" s="33"/>
      <c r="S30" s="33"/>
      <c r="T30" s="46"/>
      <c r="U30" s="25"/>
      <c r="V30" s="33"/>
      <c r="W30" s="33"/>
      <c r="X30" s="46"/>
      <c r="Y30" s="27"/>
      <c r="Z30" s="33"/>
      <c r="AA30" s="33"/>
      <c r="AB30" s="46"/>
    </row>
    <row r="31" spans="3:28" x14ac:dyDescent="0.2">
      <c r="C31" s="48">
        <v>21</v>
      </c>
      <c r="D31" s="246" t="s">
        <v>65</v>
      </c>
      <c r="E31" s="27">
        <f t="shared" si="2"/>
        <v>298.64400000000001</v>
      </c>
      <c r="F31" s="43">
        <f t="shared" si="2"/>
        <v>298.64400000000001</v>
      </c>
      <c r="G31" s="33"/>
      <c r="H31" s="46"/>
      <c r="I31" s="25">
        <f>J31+L31</f>
        <v>298.64400000000001</v>
      </c>
      <c r="J31" s="33">
        <v>298.64400000000001</v>
      </c>
      <c r="K31" s="33"/>
      <c r="L31" s="44"/>
      <c r="M31" s="27"/>
      <c r="N31" s="33"/>
      <c r="O31" s="33"/>
      <c r="P31" s="44"/>
      <c r="Q31" s="27"/>
      <c r="R31" s="33"/>
      <c r="S31" s="33"/>
      <c r="T31" s="46"/>
      <c r="U31" s="25"/>
      <c r="V31" s="33"/>
      <c r="W31" s="33"/>
      <c r="X31" s="46"/>
      <c r="Y31" s="27"/>
      <c r="Z31" s="33"/>
      <c r="AA31" s="33"/>
      <c r="AB31" s="46"/>
    </row>
    <row r="32" spans="3:28" ht="25.5" x14ac:dyDescent="0.2">
      <c r="C32" s="48">
        <v>22</v>
      </c>
      <c r="D32" s="247" t="s">
        <v>66</v>
      </c>
      <c r="E32" s="27">
        <f t="shared" si="2"/>
        <v>17.498000000000001</v>
      </c>
      <c r="F32" s="43">
        <f t="shared" si="2"/>
        <v>17.498000000000001</v>
      </c>
      <c r="G32" s="33"/>
      <c r="H32" s="46"/>
      <c r="I32" s="25">
        <f>J32+L32</f>
        <v>17.498000000000001</v>
      </c>
      <c r="J32" s="33">
        <v>17.498000000000001</v>
      </c>
      <c r="K32" s="33"/>
      <c r="L32" s="44"/>
      <c r="M32" s="27"/>
      <c r="N32" s="33"/>
      <c r="O32" s="33"/>
      <c r="P32" s="44"/>
      <c r="Q32" s="27"/>
      <c r="R32" s="33"/>
      <c r="S32" s="33"/>
      <c r="T32" s="46"/>
      <c r="U32" s="25"/>
      <c r="V32" s="33"/>
      <c r="W32" s="33"/>
      <c r="X32" s="46"/>
      <c r="Y32" s="27"/>
      <c r="Z32" s="33"/>
      <c r="AA32" s="33"/>
      <c r="AB32" s="46"/>
    </row>
    <row r="33" spans="3:28" x14ac:dyDescent="0.2">
      <c r="C33" s="48">
        <v>23</v>
      </c>
      <c r="D33" s="247" t="s">
        <v>39</v>
      </c>
      <c r="E33" s="27">
        <f t="shared" si="2"/>
        <v>1.6779999999999999</v>
      </c>
      <c r="F33" s="43">
        <f t="shared" si="2"/>
        <v>1.6779999999999999</v>
      </c>
      <c r="G33" s="43">
        <f t="shared" si="2"/>
        <v>1.6539999999999999</v>
      </c>
      <c r="H33" s="46"/>
      <c r="I33" s="25"/>
      <c r="J33" s="33"/>
      <c r="K33" s="33"/>
      <c r="L33" s="44"/>
      <c r="M33" s="27">
        <f>N33+P33</f>
        <v>1.6779999999999999</v>
      </c>
      <c r="N33" s="155">
        <v>1.6779999999999999</v>
      </c>
      <c r="O33" s="33">
        <v>1.6539999999999999</v>
      </c>
      <c r="P33" s="44"/>
      <c r="Q33" s="27"/>
      <c r="R33" s="33"/>
      <c r="S33" s="33"/>
      <c r="T33" s="46"/>
      <c r="U33" s="25"/>
      <c r="V33" s="33"/>
      <c r="W33" s="33"/>
      <c r="X33" s="46"/>
      <c r="Y33" s="27"/>
      <c r="Z33" s="33"/>
      <c r="AA33" s="33"/>
      <c r="AB33" s="46"/>
    </row>
    <row r="34" spans="3:28" ht="38.25" x14ac:dyDescent="0.2">
      <c r="C34" s="234">
        <v>24</v>
      </c>
      <c r="D34" s="252" t="s">
        <v>286</v>
      </c>
      <c r="E34" s="154">
        <f t="shared" si="2"/>
        <v>61.362000000000002</v>
      </c>
      <c r="F34" s="219"/>
      <c r="G34" s="155"/>
      <c r="H34" s="221">
        <f>L34++P34+T34+X34</f>
        <v>61.362000000000002</v>
      </c>
      <c r="I34" s="218">
        <f t="shared" ref="I34:I48" si="4">J34+L34</f>
        <v>61.362000000000002</v>
      </c>
      <c r="J34" s="155"/>
      <c r="K34" s="155"/>
      <c r="L34" s="220">
        <v>61.362000000000002</v>
      </c>
      <c r="M34" s="154"/>
      <c r="N34" s="33"/>
      <c r="O34" s="33"/>
      <c r="P34" s="44"/>
      <c r="Q34" s="27"/>
      <c r="R34" s="33"/>
      <c r="S34" s="33"/>
      <c r="T34" s="46"/>
      <c r="U34" s="25"/>
      <c r="V34" s="33"/>
      <c r="W34" s="33"/>
      <c r="X34" s="46"/>
      <c r="Y34" s="27"/>
      <c r="Z34" s="33"/>
      <c r="AA34" s="33"/>
      <c r="AB34" s="46"/>
    </row>
    <row r="35" spans="3:28" x14ac:dyDescent="0.2">
      <c r="C35" s="234">
        <v>25</v>
      </c>
      <c r="D35" s="252" t="s">
        <v>295</v>
      </c>
      <c r="E35" s="154">
        <f t="shared" si="2"/>
        <v>194.93100000000001</v>
      </c>
      <c r="F35" s="219"/>
      <c r="G35" s="155"/>
      <c r="H35" s="221">
        <f>L35++P35+T35+X35</f>
        <v>194.93100000000001</v>
      </c>
      <c r="I35" s="218">
        <f t="shared" si="4"/>
        <v>194.93100000000001</v>
      </c>
      <c r="J35" s="155"/>
      <c r="K35" s="155"/>
      <c r="L35" s="220">
        <v>194.93100000000001</v>
      </c>
      <c r="M35" s="154"/>
      <c r="N35" s="33"/>
      <c r="O35" s="33"/>
      <c r="P35" s="44"/>
      <c r="Q35" s="27"/>
      <c r="R35" s="33"/>
      <c r="S35" s="33"/>
      <c r="T35" s="46"/>
      <c r="U35" s="25"/>
      <c r="V35" s="33"/>
      <c r="W35" s="33"/>
      <c r="X35" s="46"/>
      <c r="Y35" s="27"/>
      <c r="Z35" s="33"/>
      <c r="AA35" s="33"/>
      <c r="AB35" s="46"/>
    </row>
    <row r="36" spans="3:28" x14ac:dyDescent="0.2">
      <c r="C36" s="48">
        <v>26</v>
      </c>
      <c r="D36" s="248" t="s">
        <v>67</v>
      </c>
      <c r="E36" s="27">
        <f t="shared" si="2"/>
        <v>4.7389999999999999</v>
      </c>
      <c r="F36" s="43">
        <f t="shared" si="2"/>
        <v>4.7389999999999999</v>
      </c>
      <c r="G36" s="33"/>
      <c r="H36" s="46"/>
      <c r="I36" s="25">
        <f t="shared" si="4"/>
        <v>4.7389999999999999</v>
      </c>
      <c r="J36" s="33">
        <v>4.7389999999999999</v>
      </c>
      <c r="K36" s="33"/>
      <c r="L36" s="44"/>
      <c r="M36" s="27"/>
      <c r="N36" s="33"/>
      <c r="O36" s="33"/>
      <c r="P36" s="44"/>
      <c r="Q36" s="27"/>
      <c r="R36" s="33"/>
      <c r="S36" s="33"/>
      <c r="T36" s="46"/>
      <c r="U36" s="25"/>
      <c r="V36" s="33"/>
      <c r="W36" s="33"/>
      <c r="X36" s="46"/>
      <c r="Y36" s="27"/>
      <c r="Z36" s="33"/>
      <c r="AA36" s="33"/>
      <c r="AB36" s="46"/>
    </row>
    <row r="37" spans="3:28" ht="25.5" x14ac:dyDescent="0.2">
      <c r="C37" s="48">
        <v>27</v>
      </c>
      <c r="D37" s="249" t="s">
        <v>232</v>
      </c>
      <c r="E37" s="27">
        <f t="shared" si="2"/>
        <v>20</v>
      </c>
      <c r="F37" s="49">
        <f t="shared" si="2"/>
        <v>20</v>
      </c>
      <c r="G37" s="49"/>
      <c r="H37" s="266"/>
      <c r="I37" s="25">
        <f t="shared" si="4"/>
        <v>20</v>
      </c>
      <c r="J37" s="33">
        <v>20</v>
      </c>
      <c r="K37" s="33"/>
      <c r="L37" s="44"/>
      <c r="M37" s="27"/>
      <c r="N37" s="33"/>
      <c r="O37" s="33"/>
      <c r="P37" s="44"/>
      <c r="Q37" s="27"/>
      <c r="R37" s="33"/>
      <c r="S37" s="33"/>
      <c r="T37" s="46"/>
      <c r="U37" s="25"/>
      <c r="V37" s="33"/>
      <c r="W37" s="33"/>
      <c r="X37" s="46"/>
      <c r="Y37" s="27"/>
      <c r="Z37" s="33"/>
      <c r="AA37" s="33"/>
      <c r="AB37" s="46"/>
    </row>
    <row r="38" spans="3:28" x14ac:dyDescent="0.2">
      <c r="C38" s="48">
        <v>28</v>
      </c>
      <c r="D38" s="249" t="s">
        <v>267</v>
      </c>
      <c r="E38" s="27">
        <f t="shared" si="2"/>
        <v>18.553999999999998</v>
      </c>
      <c r="F38" s="49">
        <f t="shared" si="2"/>
        <v>18.553999999999998</v>
      </c>
      <c r="G38" s="49"/>
      <c r="H38" s="266"/>
      <c r="I38" s="25">
        <f t="shared" si="4"/>
        <v>18.553999999999998</v>
      </c>
      <c r="J38" s="33">
        <v>18.553999999999998</v>
      </c>
      <c r="K38" s="33"/>
      <c r="L38" s="44"/>
      <c r="M38" s="27"/>
      <c r="N38" s="33"/>
      <c r="O38" s="33"/>
      <c r="P38" s="44"/>
      <c r="Q38" s="27"/>
      <c r="R38" s="33"/>
      <c r="S38" s="33"/>
      <c r="T38" s="46"/>
      <c r="U38" s="25"/>
      <c r="V38" s="33"/>
      <c r="W38" s="33"/>
      <c r="X38" s="46"/>
      <c r="Y38" s="27"/>
      <c r="Z38" s="33"/>
      <c r="AA38" s="33"/>
      <c r="AB38" s="46"/>
    </row>
    <row r="39" spans="3:28" s="212" customFormat="1" ht="24.75" customHeight="1" x14ac:dyDescent="0.2">
      <c r="C39" s="48">
        <v>29</v>
      </c>
      <c r="D39" s="247" t="s">
        <v>268</v>
      </c>
      <c r="E39" s="216">
        <f t="shared" si="2"/>
        <v>0.80400000000000005</v>
      </c>
      <c r="F39" s="214">
        <f t="shared" si="2"/>
        <v>0.80400000000000005</v>
      </c>
      <c r="G39" s="214"/>
      <c r="H39" s="217"/>
      <c r="I39" s="213">
        <f t="shared" si="4"/>
        <v>0.80400000000000005</v>
      </c>
      <c r="J39" s="214">
        <v>0.80400000000000005</v>
      </c>
      <c r="K39" s="214"/>
      <c r="L39" s="215"/>
      <c r="M39" s="216"/>
      <c r="N39" s="214"/>
      <c r="O39" s="214"/>
      <c r="P39" s="215"/>
      <c r="Q39" s="216"/>
      <c r="R39" s="214"/>
      <c r="S39" s="214"/>
      <c r="T39" s="217"/>
      <c r="U39" s="213"/>
      <c r="V39" s="214"/>
      <c r="W39" s="214"/>
      <c r="X39" s="217"/>
      <c r="Y39" s="216"/>
      <c r="Z39" s="214"/>
      <c r="AA39" s="214"/>
      <c r="AB39" s="217"/>
    </row>
    <row r="40" spans="3:28" s="212" customFormat="1" ht="12.75" customHeight="1" x14ac:dyDescent="0.2">
      <c r="C40" s="48">
        <v>30</v>
      </c>
      <c r="D40" s="250" t="s">
        <v>69</v>
      </c>
      <c r="E40" s="216">
        <f t="shared" si="2"/>
        <v>0.28999999999999998</v>
      </c>
      <c r="F40" s="214">
        <f t="shared" si="2"/>
        <v>0.28999999999999998</v>
      </c>
      <c r="G40" s="214"/>
      <c r="H40" s="217"/>
      <c r="I40" s="213">
        <f t="shared" si="4"/>
        <v>0.28999999999999998</v>
      </c>
      <c r="J40" s="214">
        <v>0.28999999999999998</v>
      </c>
      <c r="K40" s="214"/>
      <c r="L40" s="215"/>
      <c r="M40" s="216"/>
      <c r="N40" s="214"/>
      <c r="O40" s="214"/>
      <c r="P40" s="215"/>
      <c r="Q40" s="216"/>
      <c r="R40" s="214"/>
      <c r="S40" s="214"/>
      <c r="T40" s="217"/>
      <c r="U40" s="213"/>
      <c r="V40" s="214"/>
      <c r="W40" s="214"/>
      <c r="X40" s="217"/>
      <c r="Y40" s="216"/>
      <c r="Z40" s="214"/>
      <c r="AA40" s="214"/>
      <c r="AB40" s="217"/>
    </row>
    <row r="41" spans="3:28" s="212" customFormat="1" ht="12.75" customHeight="1" x14ac:dyDescent="0.2">
      <c r="C41" s="48">
        <v>31</v>
      </c>
      <c r="D41" s="252" t="s">
        <v>293</v>
      </c>
      <c r="E41" s="445">
        <f t="shared" si="2"/>
        <v>1.151</v>
      </c>
      <c r="F41" s="214">
        <f t="shared" si="2"/>
        <v>1.151</v>
      </c>
      <c r="G41" s="214"/>
      <c r="H41" s="217"/>
      <c r="I41" s="213">
        <f t="shared" si="4"/>
        <v>1.151</v>
      </c>
      <c r="J41" s="214">
        <v>1.151</v>
      </c>
      <c r="K41" s="214"/>
      <c r="L41" s="215"/>
      <c r="M41" s="216"/>
      <c r="N41" s="214"/>
      <c r="O41" s="214"/>
      <c r="P41" s="215"/>
      <c r="Q41" s="216"/>
      <c r="R41" s="214"/>
      <c r="S41" s="214"/>
      <c r="T41" s="217"/>
      <c r="U41" s="213"/>
      <c r="V41" s="214"/>
      <c r="W41" s="214"/>
      <c r="X41" s="217"/>
      <c r="Y41" s="216"/>
      <c r="Z41" s="214"/>
      <c r="AA41" s="214"/>
      <c r="AB41" s="217"/>
    </row>
    <row r="42" spans="3:28" s="212" customFormat="1" ht="12.75" customHeight="1" x14ac:dyDescent="0.2">
      <c r="C42" s="48">
        <v>32</v>
      </c>
      <c r="D42" s="252" t="s">
        <v>294</v>
      </c>
      <c r="E42" s="216">
        <f t="shared" si="2"/>
        <v>2.42</v>
      </c>
      <c r="F42" s="213">
        <f t="shared" si="2"/>
        <v>2.42</v>
      </c>
      <c r="G42" s="214"/>
      <c r="H42" s="217"/>
      <c r="I42" s="213">
        <f t="shared" si="4"/>
        <v>2.42</v>
      </c>
      <c r="J42" s="214">
        <v>2.42</v>
      </c>
      <c r="K42" s="214"/>
      <c r="L42" s="215"/>
      <c r="M42" s="216"/>
      <c r="N42" s="214"/>
      <c r="O42" s="214"/>
      <c r="P42" s="215"/>
      <c r="Q42" s="216"/>
      <c r="R42" s="214"/>
      <c r="S42" s="214"/>
      <c r="T42" s="217"/>
      <c r="U42" s="213"/>
      <c r="V42" s="214"/>
      <c r="W42" s="214"/>
      <c r="X42" s="217"/>
      <c r="Y42" s="216"/>
      <c r="Z42" s="214"/>
      <c r="AA42" s="214"/>
      <c r="AB42" s="217"/>
    </row>
    <row r="43" spans="3:28" x14ac:dyDescent="0.2">
      <c r="C43" s="48">
        <v>33</v>
      </c>
      <c r="D43" s="251" t="s">
        <v>276</v>
      </c>
      <c r="E43" s="55">
        <f t="shared" ref="E43:E60" si="5">I43+M43+Q43+U43</f>
        <v>227.66500000000002</v>
      </c>
      <c r="F43" s="231">
        <f t="shared" ref="F43:F60" si="6">J43+N43+R43+V43</f>
        <v>227.66500000000002</v>
      </c>
      <c r="G43" s="153"/>
      <c r="H43" s="12"/>
      <c r="I43" s="230">
        <f t="shared" si="4"/>
        <v>212.91200000000001</v>
      </c>
      <c r="J43" s="153">
        <f>SUM(J44:J49)</f>
        <v>212.91200000000001</v>
      </c>
      <c r="K43" s="155"/>
      <c r="L43" s="220"/>
      <c r="M43" s="55"/>
      <c r="N43" s="153"/>
      <c r="O43" s="155"/>
      <c r="P43" s="220"/>
      <c r="Q43" s="154"/>
      <c r="R43" s="155"/>
      <c r="S43" s="155"/>
      <c r="T43" s="221"/>
      <c r="U43" s="230">
        <f>SUM(U44:U49)</f>
        <v>14.753</v>
      </c>
      <c r="V43" s="153">
        <f>SUM(V44:V49)</f>
        <v>14.753</v>
      </c>
      <c r="W43" s="155"/>
      <c r="X43" s="221"/>
      <c r="Y43" s="55"/>
      <c r="Z43" s="153"/>
      <c r="AA43" s="155"/>
      <c r="AB43" s="221"/>
    </row>
    <row r="44" spans="3:28" x14ac:dyDescent="0.2">
      <c r="C44" s="48">
        <v>34</v>
      </c>
      <c r="D44" s="246" t="s">
        <v>74</v>
      </c>
      <c r="E44" s="154">
        <f t="shared" si="5"/>
        <v>2.8290000000000002</v>
      </c>
      <c r="F44" s="219">
        <f t="shared" si="6"/>
        <v>2.8290000000000002</v>
      </c>
      <c r="G44" s="155"/>
      <c r="H44" s="221"/>
      <c r="I44" s="218">
        <f t="shared" si="4"/>
        <v>2.8290000000000002</v>
      </c>
      <c r="J44" s="155">
        <v>2.8290000000000002</v>
      </c>
      <c r="K44" s="155"/>
      <c r="L44" s="220"/>
      <c r="M44" s="154"/>
      <c r="N44" s="155"/>
      <c r="O44" s="155"/>
      <c r="P44" s="220"/>
      <c r="Q44" s="154"/>
      <c r="R44" s="155"/>
      <c r="S44" s="155"/>
      <c r="T44" s="221"/>
      <c r="U44" s="218"/>
      <c r="V44" s="155"/>
      <c r="W44" s="155"/>
      <c r="X44" s="221"/>
      <c r="Y44" s="154"/>
      <c r="Z44" s="155"/>
      <c r="AA44" s="155"/>
      <c r="AB44" s="221"/>
    </row>
    <row r="45" spans="3:28" ht="12.75" customHeight="1" x14ac:dyDescent="0.2">
      <c r="C45" s="48">
        <v>35</v>
      </c>
      <c r="D45" s="246" t="s">
        <v>75</v>
      </c>
      <c r="E45" s="154">
        <f t="shared" si="5"/>
        <v>55</v>
      </c>
      <c r="F45" s="219">
        <f t="shared" si="6"/>
        <v>55</v>
      </c>
      <c r="G45" s="155"/>
      <c r="H45" s="221"/>
      <c r="I45" s="218">
        <f t="shared" si="4"/>
        <v>55</v>
      </c>
      <c r="J45" s="155">
        <v>55</v>
      </c>
      <c r="K45" s="155"/>
      <c r="L45" s="220"/>
      <c r="M45" s="154"/>
      <c r="N45" s="155"/>
      <c r="O45" s="155"/>
      <c r="P45" s="220"/>
      <c r="Q45" s="154"/>
      <c r="R45" s="155"/>
      <c r="S45" s="155"/>
      <c r="T45" s="221"/>
      <c r="U45" s="218"/>
      <c r="V45" s="155"/>
      <c r="W45" s="155"/>
      <c r="X45" s="221"/>
      <c r="Y45" s="154"/>
      <c r="Z45" s="155"/>
      <c r="AA45" s="155"/>
      <c r="AB45" s="221"/>
    </row>
    <row r="46" spans="3:28" x14ac:dyDescent="0.2">
      <c r="C46" s="48">
        <v>36</v>
      </c>
      <c r="D46" s="252" t="s">
        <v>76</v>
      </c>
      <c r="E46" s="154">
        <f t="shared" si="5"/>
        <v>145</v>
      </c>
      <c r="F46" s="219">
        <f t="shared" si="6"/>
        <v>145</v>
      </c>
      <c r="G46" s="155"/>
      <c r="H46" s="221"/>
      <c r="I46" s="218">
        <f t="shared" si="4"/>
        <v>145</v>
      </c>
      <c r="J46" s="155">
        <v>145</v>
      </c>
      <c r="K46" s="155"/>
      <c r="L46" s="220"/>
      <c r="M46" s="154"/>
      <c r="N46" s="155"/>
      <c r="O46" s="155"/>
      <c r="P46" s="220"/>
      <c r="Q46" s="154"/>
      <c r="R46" s="155"/>
      <c r="S46" s="155"/>
      <c r="T46" s="221"/>
      <c r="U46" s="218"/>
      <c r="V46" s="155"/>
      <c r="W46" s="155"/>
      <c r="X46" s="221"/>
      <c r="Y46" s="154"/>
      <c r="Z46" s="155"/>
      <c r="AA46" s="155"/>
      <c r="AB46" s="221"/>
    </row>
    <row r="47" spans="3:28" x14ac:dyDescent="0.2">
      <c r="C47" s="48">
        <v>37</v>
      </c>
      <c r="D47" s="246" t="s">
        <v>77</v>
      </c>
      <c r="E47" s="154">
        <f t="shared" si="5"/>
        <v>8.3000000000000004E-2</v>
      </c>
      <c r="F47" s="219">
        <f t="shared" si="6"/>
        <v>8.3000000000000004E-2</v>
      </c>
      <c r="G47" s="155"/>
      <c r="H47" s="221"/>
      <c r="I47" s="218">
        <f t="shared" si="4"/>
        <v>8.3000000000000004E-2</v>
      </c>
      <c r="J47" s="155">
        <v>8.3000000000000004E-2</v>
      </c>
      <c r="K47" s="155"/>
      <c r="L47" s="220"/>
      <c r="M47" s="154"/>
      <c r="N47" s="155"/>
      <c r="O47" s="155"/>
      <c r="P47" s="220"/>
      <c r="Q47" s="154"/>
      <c r="R47" s="155"/>
      <c r="S47" s="155"/>
      <c r="T47" s="221"/>
      <c r="U47" s="218"/>
      <c r="V47" s="155"/>
      <c r="W47" s="155"/>
      <c r="X47" s="221"/>
      <c r="Y47" s="154"/>
      <c r="Z47" s="155"/>
      <c r="AA47" s="155"/>
      <c r="AB47" s="221"/>
    </row>
    <row r="48" spans="3:28" x14ac:dyDescent="0.2">
      <c r="C48" s="48">
        <v>38</v>
      </c>
      <c r="D48" s="246" t="s">
        <v>269</v>
      </c>
      <c r="E48" s="154">
        <f t="shared" si="5"/>
        <v>10</v>
      </c>
      <c r="F48" s="219">
        <f t="shared" si="6"/>
        <v>10</v>
      </c>
      <c r="G48" s="155"/>
      <c r="H48" s="221"/>
      <c r="I48" s="218">
        <f t="shared" si="4"/>
        <v>10</v>
      </c>
      <c r="J48" s="155">
        <v>10</v>
      </c>
      <c r="K48" s="155"/>
      <c r="L48" s="220"/>
      <c r="M48" s="154"/>
      <c r="N48" s="155"/>
      <c r="O48" s="155"/>
      <c r="P48" s="220"/>
      <c r="Q48" s="154"/>
      <c r="R48" s="155"/>
      <c r="S48" s="155"/>
      <c r="T48" s="221"/>
      <c r="U48" s="218"/>
      <c r="V48" s="155"/>
      <c r="W48" s="155"/>
      <c r="X48" s="221"/>
      <c r="Y48" s="154"/>
      <c r="Z48" s="155"/>
      <c r="AA48" s="155"/>
      <c r="AB48" s="221"/>
    </row>
    <row r="49" spans="3:28" x14ac:dyDescent="0.2">
      <c r="C49" s="48">
        <v>39</v>
      </c>
      <c r="D49" s="246" t="s">
        <v>78</v>
      </c>
      <c r="E49" s="154">
        <f t="shared" si="5"/>
        <v>14.753</v>
      </c>
      <c r="F49" s="219">
        <f t="shared" si="6"/>
        <v>14.753</v>
      </c>
      <c r="G49" s="155"/>
      <c r="H49" s="221"/>
      <c r="I49" s="218"/>
      <c r="J49" s="155"/>
      <c r="K49" s="155"/>
      <c r="L49" s="220"/>
      <c r="M49" s="154"/>
      <c r="N49" s="155"/>
      <c r="O49" s="155"/>
      <c r="P49" s="220"/>
      <c r="Q49" s="154"/>
      <c r="R49" s="155"/>
      <c r="S49" s="155"/>
      <c r="T49" s="221"/>
      <c r="U49" s="218">
        <f>V49</f>
        <v>14.753</v>
      </c>
      <c r="V49" s="155">
        <v>14.753</v>
      </c>
      <c r="W49" s="155"/>
      <c r="X49" s="221"/>
      <c r="Y49" s="154"/>
      <c r="Z49" s="155"/>
      <c r="AA49" s="155"/>
      <c r="AB49" s="221"/>
    </row>
    <row r="50" spans="3:28" x14ac:dyDescent="0.2">
      <c r="C50" s="48">
        <v>40</v>
      </c>
      <c r="D50" s="253" t="s">
        <v>278</v>
      </c>
      <c r="E50" s="55">
        <f t="shared" si="5"/>
        <v>3035.2359999999999</v>
      </c>
      <c r="F50" s="231">
        <f t="shared" si="6"/>
        <v>1480.7750000000001</v>
      </c>
      <c r="G50" s="231">
        <f>K50+O50+S50+W50</f>
        <v>4.9290000000000003</v>
      </c>
      <c r="H50" s="454">
        <f>L50+P50+T50+X50</f>
        <v>1554.4609999999998</v>
      </c>
      <c r="I50" s="238">
        <f>J50+L50</f>
        <v>1118.3110000000001</v>
      </c>
      <c r="J50" s="153">
        <f t="shared" ref="J50:P50" si="7">SUM(J51:J63)</f>
        <v>720.24800000000005</v>
      </c>
      <c r="K50" s="153">
        <f t="shared" si="7"/>
        <v>4.9290000000000003</v>
      </c>
      <c r="L50" s="153">
        <f t="shared" si="7"/>
        <v>398.06299999999999</v>
      </c>
      <c r="M50" s="232">
        <f t="shared" si="7"/>
        <v>1916.925</v>
      </c>
      <c r="N50" s="153">
        <f t="shared" si="7"/>
        <v>760.52699999999993</v>
      </c>
      <c r="O50" s="153"/>
      <c r="P50" s="229">
        <f t="shared" si="7"/>
        <v>1156.3979999999999</v>
      </c>
      <c r="Q50" s="154"/>
      <c r="R50" s="155"/>
      <c r="S50" s="155"/>
      <c r="T50" s="221"/>
      <c r="U50" s="218"/>
      <c r="V50" s="155"/>
      <c r="W50" s="155"/>
      <c r="X50" s="221"/>
      <c r="Y50" s="154"/>
      <c r="Z50" s="155"/>
      <c r="AA50" s="155"/>
      <c r="AB50" s="221"/>
    </row>
    <row r="51" spans="3:28" x14ac:dyDescent="0.2">
      <c r="C51" s="234">
        <v>41</v>
      </c>
      <c r="D51" s="252" t="s">
        <v>79</v>
      </c>
      <c r="E51" s="154">
        <f t="shared" si="5"/>
        <v>274.947</v>
      </c>
      <c r="F51" s="218">
        <f t="shared" si="6"/>
        <v>208.74700000000001</v>
      </c>
      <c r="G51" s="218"/>
      <c r="H51" s="455">
        <f>L51+P51+T51+X51</f>
        <v>66.2</v>
      </c>
      <c r="I51" s="204">
        <f>J51+L51</f>
        <v>274.947</v>
      </c>
      <c r="J51" s="206">
        <v>208.74700000000001</v>
      </c>
      <c r="K51" s="206"/>
      <c r="L51" s="220">
        <v>66.2</v>
      </c>
      <c r="M51" s="154"/>
      <c r="N51" s="155"/>
      <c r="O51" s="155"/>
      <c r="P51" s="220"/>
      <c r="Q51" s="154"/>
      <c r="R51" s="155"/>
      <c r="S51" s="155"/>
      <c r="T51" s="221"/>
      <c r="U51" s="218"/>
      <c r="V51" s="155"/>
      <c r="W51" s="155"/>
      <c r="X51" s="221"/>
      <c r="Y51" s="154"/>
      <c r="Z51" s="155"/>
      <c r="AA51" s="155"/>
      <c r="AB51" s="221"/>
    </row>
    <row r="52" spans="3:28" x14ac:dyDescent="0.2">
      <c r="C52" s="234">
        <v>42</v>
      </c>
      <c r="D52" s="252" t="s">
        <v>301</v>
      </c>
      <c r="E52" s="154">
        <f t="shared" si="5"/>
        <v>66.39</v>
      </c>
      <c r="F52" s="218">
        <f t="shared" si="6"/>
        <v>16.39</v>
      </c>
      <c r="G52" s="218"/>
      <c r="H52" s="455">
        <f>L52+P52+T52+X52</f>
        <v>50</v>
      </c>
      <c r="I52" s="204"/>
      <c r="J52" s="206"/>
      <c r="K52" s="206"/>
      <c r="L52" s="220"/>
      <c r="M52" s="27">
        <f>N52+P52</f>
        <v>66.39</v>
      </c>
      <c r="N52" s="155">
        <v>16.39</v>
      </c>
      <c r="O52" s="155"/>
      <c r="P52" s="220">
        <v>50</v>
      </c>
      <c r="Q52" s="154"/>
      <c r="R52" s="155"/>
      <c r="S52" s="155"/>
      <c r="T52" s="221"/>
      <c r="U52" s="218"/>
      <c r="V52" s="155"/>
      <c r="W52" s="155"/>
      <c r="X52" s="221"/>
      <c r="Y52" s="154"/>
      <c r="Z52" s="155"/>
      <c r="AA52" s="155"/>
      <c r="AB52" s="221"/>
    </row>
    <row r="53" spans="3:28" x14ac:dyDescent="0.2">
      <c r="C53" s="48">
        <v>43</v>
      </c>
      <c r="D53" s="250" t="s">
        <v>80</v>
      </c>
      <c r="E53" s="154">
        <f t="shared" si="5"/>
        <v>180</v>
      </c>
      <c r="F53" s="219">
        <f t="shared" si="6"/>
        <v>180</v>
      </c>
      <c r="G53" s="155"/>
      <c r="H53" s="221"/>
      <c r="I53" s="218">
        <f>J53+L53</f>
        <v>180</v>
      </c>
      <c r="J53" s="155">
        <v>180</v>
      </c>
      <c r="K53" s="155"/>
      <c r="L53" s="220"/>
      <c r="M53" s="154"/>
      <c r="N53" s="155"/>
      <c r="O53" s="155"/>
      <c r="P53" s="220"/>
      <c r="Q53" s="154"/>
      <c r="R53" s="155"/>
      <c r="S53" s="155"/>
      <c r="T53" s="221"/>
      <c r="U53" s="218"/>
      <c r="V53" s="155"/>
      <c r="W53" s="155"/>
      <c r="X53" s="221"/>
      <c r="Y53" s="154"/>
      <c r="Z53" s="155"/>
      <c r="AA53" s="155"/>
      <c r="AB53" s="221"/>
    </row>
    <row r="54" spans="3:28" x14ac:dyDescent="0.2">
      <c r="C54" s="48">
        <v>44</v>
      </c>
      <c r="D54" s="246" t="s">
        <v>254</v>
      </c>
      <c r="E54" s="27">
        <f t="shared" si="5"/>
        <v>5.2990000000000004</v>
      </c>
      <c r="F54" s="49">
        <f t="shared" si="6"/>
        <v>5.2990000000000004</v>
      </c>
      <c r="G54" s="33"/>
      <c r="H54" s="46"/>
      <c r="I54" s="25"/>
      <c r="J54" s="33"/>
      <c r="K54" s="33"/>
      <c r="L54" s="44"/>
      <c r="M54" s="27">
        <f>N54+P54</f>
        <v>5.2990000000000004</v>
      </c>
      <c r="N54" s="33">
        <v>5.2990000000000004</v>
      </c>
      <c r="O54" s="33"/>
      <c r="P54" s="44"/>
      <c r="Q54" s="27"/>
      <c r="R54" s="33"/>
      <c r="S54" s="33"/>
      <c r="T54" s="46"/>
      <c r="U54" s="25"/>
      <c r="V54" s="33"/>
      <c r="W54" s="33"/>
      <c r="X54" s="46"/>
      <c r="Y54" s="27"/>
      <c r="Z54" s="33"/>
      <c r="AA54" s="33"/>
      <c r="AB54" s="46"/>
    </row>
    <row r="55" spans="3:28" x14ac:dyDescent="0.2">
      <c r="C55" s="48">
        <v>45</v>
      </c>
      <c r="D55" s="246" t="s">
        <v>234</v>
      </c>
      <c r="E55" s="27">
        <f t="shared" si="5"/>
        <v>49.894999999999996</v>
      </c>
      <c r="F55" s="49">
        <f t="shared" si="6"/>
        <v>42.61</v>
      </c>
      <c r="G55" s="49"/>
      <c r="H55" s="266">
        <f>L55+P55+T55+X55</f>
        <v>7.2850000000000001</v>
      </c>
      <c r="I55" s="25">
        <f t="shared" ref="I55:I76" si="8">J55+L55</f>
        <v>49.894999999999996</v>
      </c>
      <c r="J55" s="33">
        <v>42.61</v>
      </c>
      <c r="K55" s="33"/>
      <c r="L55" s="44">
        <v>7.2850000000000001</v>
      </c>
      <c r="M55" s="27"/>
      <c r="N55" s="33"/>
      <c r="O55" s="33"/>
      <c r="P55" s="44"/>
      <c r="Q55" s="27"/>
      <c r="R55" s="33"/>
      <c r="S55" s="33"/>
      <c r="T55" s="46"/>
      <c r="U55" s="25"/>
      <c r="V55" s="33"/>
      <c r="W55" s="33"/>
      <c r="X55" s="46"/>
      <c r="Y55" s="27"/>
      <c r="Z55" s="33"/>
      <c r="AA55" s="33"/>
      <c r="AB55" s="46"/>
    </row>
    <row r="56" spans="3:28" x14ac:dyDescent="0.2">
      <c r="C56" s="48">
        <v>46</v>
      </c>
      <c r="D56" s="246" t="s">
        <v>81</v>
      </c>
      <c r="E56" s="27">
        <f t="shared" si="5"/>
        <v>5</v>
      </c>
      <c r="F56" s="49">
        <f t="shared" si="6"/>
        <v>5</v>
      </c>
      <c r="G56" s="49">
        <f>K56+O56+S56+W56</f>
        <v>4.9290000000000003</v>
      </c>
      <c r="H56" s="46"/>
      <c r="I56" s="25">
        <f t="shared" si="8"/>
        <v>5</v>
      </c>
      <c r="J56" s="33">
        <v>5</v>
      </c>
      <c r="K56" s="155">
        <v>4.9290000000000003</v>
      </c>
      <c r="L56" s="44"/>
      <c r="M56" s="27"/>
      <c r="N56" s="33"/>
      <c r="O56" s="33"/>
      <c r="P56" s="44"/>
      <c r="Q56" s="27"/>
      <c r="R56" s="33"/>
      <c r="S56" s="33"/>
      <c r="T56" s="46"/>
      <c r="U56" s="25"/>
      <c r="V56" s="33"/>
      <c r="W56" s="33"/>
      <c r="X56" s="46"/>
      <c r="Y56" s="27"/>
      <c r="Z56" s="33"/>
      <c r="AA56" s="33"/>
      <c r="AB56" s="46"/>
    </row>
    <row r="57" spans="3:28" x14ac:dyDescent="0.2">
      <c r="C57" s="48">
        <v>47</v>
      </c>
      <c r="D57" s="246" t="s">
        <v>82</v>
      </c>
      <c r="E57" s="27">
        <f t="shared" si="5"/>
        <v>14.808</v>
      </c>
      <c r="F57" s="49">
        <f t="shared" si="6"/>
        <v>14.808</v>
      </c>
      <c r="G57" s="33"/>
      <c r="H57" s="46"/>
      <c r="I57" s="25">
        <f t="shared" si="8"/>
        <v>14.808</v>
      </c>
      <c r="J57" s="33">
        <v>14.808</v>
      </c>
      <c r="K57" s="45"/>
      <c r="L57" s="44"/>
      <c r="M57" s="27"/>
      <c r="N57" s="33"/>
      <c r="O57" s="33"/>
      <c r="P57" s="44"/>
      <c r="Q57" s="27"/>
      <c r="R57" s="33"/>
      <c r="S57" s="33"/>
      <c r="T57" s="46"/>
      <c r="U57" s="25"/>
      <c r="V57" s="33"/>
      <c r="W57" s="33"/>
      <c r="X57" s="46"/>
      <c r="Y57" s="27"/>
      <c r="Z57" s="33"/>
      <c r="AA57" s="33"/>
      <c r="AB57" s="46"/>
    </row>
    <row r="58" spans="3:28" x14ac:dyDescent="0.2">
      <c r="C58" s="48">
        <v>48</v>
      </c>
      <c r="D58" s="246" t="s">
        <v>296</v>
      </c>
      <c r="E58" s="177">
        <f t="shared" si="5"/>
        <v>1635.6019999999999</v>
      </c>
      <c r="F58" s="33">
        <f t="shared" si="6"/>
        <v>738.83799999999997</v>
      </c>
      <c r="G58" s="33"/>
      <c r="H58" s="456">
        <f>L58+P58+T58+X58</f>
        <v>896.76400000000001</v>
      </c>
      <c r="I58" s="25"/>
      <c r="J58" s="33"/>
      <c r="K58" s="45"/>
      <c r="L58" s="44"/>
      <c r="M58" s="27">
        <f>N58+P58</f>
        <v>1635.6019999999999</v>
      </c>
      <c r="N58" s="33">
        <v>738.83799999999997</v>
      </c>
      <c r="O58" s="33"/>
      <c r="P58" s="44">
        <v>896.76400000000001</v>
      </c>
      <c r="Q58" s="27"/>
      <c r="R58" s="33"/>
      <c r="S58" s="33"/>
      <c r="T58" s="46"/>
      <c r="U58" s="25"/>
      <c r="V58" s="33"/>
      <c r="W58" s="33"/>
      <c r="X58" s="46"/>
      <c r="Y58" s="27"/>
      <c r="Z58" s="33"/>
      <c r="AA58" s="33"/>
      <c r="AB58" s="46"/>
    </row>
    <row r="59" spans="3:28" x14ac:dyDescent="0.2">
      <c r="C59" s="48">
        <v>49</v>
      </c>
      <c r="D59" s="246" t="s">
        <v>297</v>
      </c>
      <c r="E59" s="177">
        <f t="shared" si="5"/>
        <v>534.06099999999992</v>
      </c>
      <c r="F59" s="33">
        <f t="shared" si="6"/>
        <v>259.483</v>
      </c>
      <c r="G59" s="33"/>
      <c r="H59" s="456">
        <f>L59+P59+T59+X59</f>
        <v>274.57799999999997</v>
      </c>
      <c r="I59" s="25">
        <f t="shared" si="8"/>
        <v>534.06099999999992</v>
      </c>
      <c r="J59" s="33">
        <v>259.483</v>
      </c>
      <c r="K59" s="45"/>
      <c r="L59" s="44">
        <v>274.57799999999997</v>
      </c>
      <c r="M59" s="27"/>
      <c r="N59" s="33"/>
      <c r="O59" s="33"/>
      <c r="P59" s="44"/>
      <c r="Q59" s="27"/>
      <c r="R59" s="33"/>
      <c r="S59" s="33"/>
      <c r="T59" s="46"/>
      <c r="U59" s="25"/>
      <c r="V59" s="33"/>
      <c r="W59" s="33"/>
      <c r="X59" s="46"/>
      <c r="Y59" s="27"/>
      <c r="Z59" s="33"/>
      <c r="AA59" s="33"/>
      <c r="AB59" s="46"/>
    </row>
    <row r="60" spans="3:28" x14ac:dyDescent="0.2">
      <c r="C60" s="48">
        <v>50</v>
      </c>
      <c r="D60" s="246" t="s">
        <v>298</v>
      </c>
      <c r="E60" s="177">
        <f t="shared" si="5"/>
        <v>9.6</v>
      </c>
      <c r="F60" s="33">
        <f t="shared" si="6"/>
        <v>9.6</v>
      </c>
      <c r="G60" s="33"/>
      <c r="H60" s="456"/>
      <c r="I60" s="25">
        <f t="shared" si="8"/>
        <v>9.6</v>
      </c>
      <c r="J60" s="33">
        <v>9.6</v>
      </c>
      <c r="K60" s="45"/>
      <c r="L60" s="44"/>
      <c r="M60" s="27"/>
      <c r="N60" s="33"/>
      <c r="O60" s="33"/>
      <c r="P60" s="44"/>
      <c r="Q60" s="27"/>
      <c r="R60" s="33"/>
      <c r="S60" s="33"/>
      <c r="T60" s="46"/>
      <c r="U60" s="25"/>
      <c r="V60" s="33"/>
      <c r="W60" s="33"/>
      <c r="X60" s="46"/>
      <c r="Y60" s="27"/>
      <c r="Z60" s="33"/>
      <c r="AA60" s="33"/>
      <c r="AB60" s="46"/>
    </row>
    <row r="61" spans="3:28" x14ac:dyDescent="0.2">
      <c r="C61" s="48">
        <v>51</v>
      </c>
      <c r="D61" s="246" t="s">
        <v>299</v>
      </c>
      <c r="E61" s="177">
        <f t="shared" ref="E61:E80" si="9">I61+M61+Q61+U61</f>
        <v>40</v>
      </c>
      <c r="F61" s="33"/>
      <c r="G61" s="33"/>
      <c r="H61" s="456">
        <f>L61+P61+T61+X61</f>
        <v>40</v>
      </c>
      <c r="I61" s="25">
        <f t="shared" si="8"/>
        <v>40</v>
      </c>
      <c r="J61" s="33"/>
      <c r="K61" s="45"/>
      <c r="L61" s="44">
        <v>40</v>
      </c>
      <c r="M61" s="27"/>
      <c r="N61" s="33"/>
      <c r="O61" s="33"/>
      <c r="P61" s="44"/>
      <c r="Q61" s="27"/>
      <c r="R61" s="33"/>
      <c r="S61" s="33"/>
      <c r="T61" s="46"/>
      <c r="U61" s="25"/>
      <c r="V61" s="33"/>
      <c r="W61" s="33"/>
      <c r="X61" s="46"/>
      <c r="Y61" s="27"/>
      <c r="Z61" s="33"/>
      <c r="AA61" s="33"/>
      <c r="AB61" s="46"/>
    </row>
    <row r="62" spans="3:28" x14ac:dyDescent="0.2">
      <c r="C62" s="48">
        <v>52</v>
      </c>
      <c r="D62" s="252" t="s">
        <v>300</v>
      </c>
      <c r="E62" s="177">
        <f t="shared" si="9"/>
        <v>209.63399999999999</v>
      </c>
      <c r="F62" s="33"/>
      <c r="G62" s="33"/>
      <c r="H62" s="456">
        <f>L62+P62+T62+X62</f>
        <v>209.63399999999999</v>
      </c>
      <c r="I62" s="25"/>
      <c r="J62" s="33"/>
      <c r="K62" s="45"/>
      <c r="L62" s="44"/>
      <c r="M62" s="154">
        <f>N62+P62</f>
        <v>209.63399999999999</v>
      </c>
      <c r="N62" s="33"/>
      <c r="O62" s="33"/>
      <c r="P62" s="220">
        <v>209.63399999999999</v>
      </c>
      <c r="Q62" s="27"/>
      <c r="R62" s="33"/>
      <c r="S62" s="33"/>
      <c r="T62" s="46"/>
      <c r="U62" s="25"/>
      <c r="V62" s="33"/>
      <c r="W62" s="33"/>
      <c r="X62" s="46"/>
      <c r="Y62" s="27"/>
      <c r="Z62" s="33"/>
      <c r="AA62" s="33"/>
      <c r="AB62" s="46"/>
    </row>
    <row r="63" spans="3:28" x14ac:dyDescent="0.2">
      <c r="C63" s="48">
        <v>53</v>
      </c>
      <c r="D63" s="203" t="s">
        <v>255</v>
      </c>
      <c r="E63" s="177">
        <f t="shared" si="9"/>
        <v>10</v>
      </c>
      <c r="F63" s="33"/>
      <c r="G63" s="33"/>
      <c r="H63" s="456">
        <f>L63+P63+T63+X63</f>
        <v>10</v>
      </c>
      <c r="I63" s="25">
        <f t="shared" si="8"/>
        <v>10</v>
      </c>
      <c r="J63" s="33"/>
      <c r="K63" s="45"/>
      <c r="L63" s="44">
        <v>10</v>
      </c>
      <c r="M63" s="27"/>
      <c r="N63" s="33"/>
      <c r="O63" s="33"/>
      <c r="P63" s="44"/>
      <c r="Q63" s="27"/>
      <c r="R63" s="33"/>
      <c r="S63" s="33"/>
      <c r="T63" s="46"/>
      <c r="U63" s="25"/>
      <c r="V63" s="33"/>
      <c r="W63" s="33"/>
      <c r="X63" s="46"/>
      <c r="Y63" s="27"/>
      <c r="Z63" s="33"/>
      <c r="AA63" s="33"/>
      <c r="AB63" s="46"/>
    </row>
    <row r="64" spans="3:28" ht="26.25" customHeight="1" x14ac:dyDescent="0.2">
      <c r="C64" s="48">
        <v>54</v>
      </c>
      <c r="D64" s="251" t="s">
        <v>277</v>
      </c>
      <c r="E64" s="41">
        <f t="shared" si="9"/>
        <v>133.21799999999999</v>
      </c>
      <c r="F64" s="50">
        <f t="shared" ref="F64:F80" si="10">J64+N64+R64+V64</f>
        <v>133.21799999999999</v>
      </c>
      <c r="G64" s="39"/>
      <c r="H64" s="42"/>
      <c r="I64" s="37">
        <f t="shared" si="8"/>
        <v>133.21799999999999</v>
      </c>
      <c r="J64" s="39">
        <f>SUM(J65:J67)</f>
        <v>133.21799999999999</v>
      </c>
      <c r="K64" s="33"/>
      <c r="L64" s="44"/>
      <c r="M64" s="27"/>
      <c r="N64" s="33"/>
      <c r="O64" s="33"/>
      <c r="P64" s="44"/>
      <c r="Q64" s="27"/>
      <c r="R64" s="33"/>
      <c r="S64" s="33"/>
      <c r="T64" s="46"/>
      <c r="U64" s="25"/>
      <c r="V64" s="33"/>
      <c r="W64" s="33"/>
      <c r="X64" s="46"/>
      <c r="Y64" s="27"/>
      <c r="Z64" s="33"/>
      <c r="AA64" s="33"/>
      <c r="AB64" s="46"/>
    </row>
    <row r="65" spans="3:28" ht="12.75" customHeight="1" x14ac:dyDescent="0.2">
      <c r="C65" s="48">
        <v>55</v>
      </c>
      <c r="D65" s="246" t="s">
        <v>83</v>
      </c>
      <c r="E65" s="27">
        <f t="shared" si="9"/>
        <v>52.866999999999997</v>
      </c>
      <c r="F65" s="49">
        <f t="shared" si="10"/>
        <v>52.866999999999997</v>
      </c>
      <c r="G65" s="33"/>
      <c r="H65" s="46"/>
      <c r="I65" s="25">
        <f t="shared" si="8"/>
        <v>52.866999999999997</v>
      </c>
      <c r="J65" s="33">
        <v>52.866999999999997</v>
      </c>
      <c r="K65" s="33"/>
      <c r="L65" s="44"/>
      <c r="M65" s="27"/>
      <c r="N65" s="33"/>
      <c r="O65" s="33"/>
      <c r="P65" s="44"/>
      <c r="Q65" s="27"/>
      <c r="R65" s="33"/>
      <c r="S65" s="33"/>
      <c r="T65" s="46"/>
      <c r="U65" s="25"/>
      <c r="V65" s="33"/>
      <c r="W65" s="33"/>
      <c r="X65" s="46"/>
      <c r="Y65" s="27"/>
      <c r="Z65" s="33"/>
      <c r="AA65" s="33"/>
      <c r="AB65" s="46"/>
    </row>
    <row r="66" spans="3:28" ht="25.5" x14ac:dyDescent="0.2">
      <c r="C66" s="48">
        <v>56</v>
      </c>
      <c r="D66" s="246" t="s">
        <v>84</v>
      </c>
      <c r="E66" s="27">
        <f t="shared" si="9"/>
        <v>10.382</v>
      </c>
      <c r="F66" s="49">
        <f t="shared" si="10"/>
        <v>10.382</v>
      </c>
      <c r="G66" s="33"/>
      <c r="H66" s="46"/>
      <c r="I66" s="25">
        <f t="shared" si="8"/>
        <v>10.382</v>
      </c>
      <c r="J66" s="33">
        <v>10.382</v>
      </c>
      <c r="K66" s="33"/>
      <c r="L66" s="44"/>
      <c r="M66" s="27"/>
      <c r="N66" s="33"/>
      <c r="O66" s="33"/>
      <c r="P66" s="44"/>
      <c r="Q66" s="27"/>
      <c r="R66" s="33"/>
      <c r="S66" s="33"/>
      <c r="T66" s="46"/>
      <c r="U66" s="25"/>
      <c r="V66" s="33"/>
      <c r="W66" s="33"/>
      <c r="X66" s="46"/>
      <c r="Y66" s="27"/>
      <c r="Z66" s="33"/>
      <c r="AA66" s="33"/>
      <c r="AB66" s="46"/>
    </row>
    <row r="67" spans="3:28" x14ac:dyDescent="0.2">
      <c r="C67" s="48">
        <v>57</v>
      </c>
      <c r="D67" s="246" t="s">
        <v>85</v>
      </c>
      <c r="E67" s="27">
        <f t="shared" si="9"/>
        <v>69.968999999999994</v>
      </c>
      <c r="F67" s="49">
        <f t="shared" si="10"/>
        <v>69.968999999999994</v>
      </c>
      <c r="G67" s="33"/>
      <c r="H67" s="46"/>
      <c r="I67" s="25">
        <f t="shared" si="8"/>
        <v>69.968999999999994</v>
      </c>
      <c r="J67" s="33">
        <v>69.968999999999994</v>
      </c>
      <c r="K67" s="33"/>
      <c r="L67" s="44"/>
      <c r="M67" s="27"/>
      <c r="N67" s="33"/>
      <c r="O67" s="33"/>
      <c r="P67" s="44"/>
      <c r="Q67" s="27"/>
      <c r="R67" s="33"/>
      <c r="S67" s="33"/>
      <c r="T67" s="46"/>
      <c r="U67" s="25"/>
      <c r="V67" s="33"/>
      <c r="W67" s="33"/>
      <c r="X67" s="46"/>
      <c r="Y67" s="27"/>
      <c r="Z67" s="33"/>
      <c r="AA67" s="33"/>
      <c r="AB67" s="46"/>
    </row>
    <row r="68" spans="3:28" ht="12.75" customHeight="1" x14ac:dyDescent="0.2">
      <c r="C68" s="48">
        <v>58</v>
      </c>
      <c r="D68" s="251" t="s">
        <v>86</v>
      </c>
      <c r="E68" s="41">
        <f t="shared" si="9"/>
        <v>763.45300000000009</v>
      </c>
      <c r="F68" s="50">
        <f t="shared" si="10"/>
        <v>763.45300000000009</v>
      </c>
      <c r="G68" s="39"/>
      <c r="H68" s="42"/>
      <c r="I68" s="37">
        <f t="shared" si="8"/>
        <v>763.45300000000009</v>
      </c>
      <c r="J68" s="39">
        <f>SUM(J69:J74)</f>
        <v>763.45300000000009</v>
      </c>
      <c r="K68" s="33"/>
      <c r="L68" s="44"/>
      <c r="M68" s="27"/>
      <c r="N68" s="33"/>
      <c r="O68" s="33"/>
      <c r="P68" s="44"/>
      <c r="Q68" s="27"/>
      <c r="R68" s="33"/>
      <c r="S68" s="33"/>
      <c r="T68" s="46"/>
      <c r="U68" s="37"/>
      <c r="V68" s="39"/>
      <c r="W68" s="33"/>
      <c r="X68" s="46"/>
      <c r="Y68" s="41"/>
      <c r="Z68" s="39"/>
      <c r="AA68" s="33"/>
      <c r="AB68" s="46"/>
    </row>
    <row r="69" spans="3:28" x14ac:dyDescent="0.2">
      <c r="C69" s="48">
        <f>+C68+1</f>
        <v>59</v>
      </c>
      <c r="D69" s="246" t="s">
        <v>87</v>
      </c>
      <c r="E69" s="27">
        <f t="shared" si="9"/>
        <v>1.2</v>
      </c>
      <c r="F69" s="49">
        <f t="shared" si="10"/>
        <v>1.2</v>
      </c>
      <c r="G69" s="33"/>
      <c r="H69" s="46"/>
      <c r="I69" s="25">
        <f t="shared" si="8"/>
        <v>1.2</v>
      </c>
      <c r="J69" s="33">
        <v>1.2</v>
      </c>
      <c r="K69" s="33"/>
      <c r="L69" s="44"/>
      <c r="M69" s="27"/>
      <c r="N69" s="33"/>
      <c r="O69" s="33"/>
      <c r="P69" s="44"/>
      <c r="Q69" s="27"/>
      <c r="R69" s="33"/>
      <c r="S69" s="33"/>
      <c r="T69" s="46"/>
      <c r="U69" s="25"/>
      <c r="V69" s="33"/>
      <c r="W69" s="33"/>
      <c r="X69" s="46"/>
      <c r="Y69" s="27"/>
      <c r="Z69" s="33"/>
      <c r="AA69" s="33"/>
      <c r="AB69" s="46"/>
    </row>
    <row r="70" spans="3:28" x14ac:dyDescent="0.2">
      <c r="C70" s="48">
        <f>+C69+1</f>
        <v>60</v>
      </c>
      <c r="D70" s="246" t="s">
        <v>88</v>
      </c>
      <c r="E70" s="27">
        <f t="shared" si="9"/>
        <v>1.4</v>
      </c>
      <c r="F70" s="49">
        <f t="shared" si="10"/>
        <v>1.4</v>
      </c>
      <c r="G70" s="33"/>
      <c r="H70" s="46"/>
      <c r="I70" s="25">
        <f t="shared" si="8"/>
        <v>1.4</v>
      </c>
      <c r="J70" s="33">
        <v>1.4</v>
      </c>
      <c r="K70" s="33"/>
      <c r="L70" s="44"/>
      <c r="M70" s="27"/>
      <c r="N70" s="33"/>
      <c r="O70" s="33"/>
      <c r="P70" s="44"/>
      <c r="Q70" s="27"/>
      <c r="R70" s="33"/>
      <c r="S70" s="33"/>
      <c r="T70" s="46"/>
      <c r="U70" s="25"/>
      <c r="V70" s="33"/>
      <c r="W70" s="33"/>
      <c r="X70" s="46"/>
      <c r="Y70" s="27"/>
      <c r="Z70" s="33"/>
      <c r="AA70" s="33"/>
      <c r="AB70" s="46"/>
    </row>
    <row r="71" spans="3:28" ht="25.5" x14ac:dyDescent="0.2">
      <c r="C71" s="48">
        <f>+C70+1</f>
        <v>61</v>
      </c>
      <c r="D71" s="246" t="s">
        <v>270</v>
      </c>
      <c r="E71" s="27">
        <f t="shared" si="9"/>
        <v>13.276</v>
      </c>
      <c r="F71" s="49">
        <f t="shared" si="10"/>
        <v>13.276</v>
      </c>
      <c r="G71" s="33"/>
      <c r="H71" s="46"/>
      <c r="I71" s="25">
        <f t="shared" si="8"/>
        <v>13.276</v>
      </c>
      <c r="J71" s="33">
        <v>13.276</v>
      </c>
      <c r="K71" s="33"/>
      <c r="L71" s="44"/>
      <c r="M71" s="27"/>
      <c r="N71" s="33"/>
      <c r="O71" s="33"/>
      <c r="P71" s="44"/>
      <c r="Q71" s="27"/>
      <c r="R71" s="33"/>
      <c r="S71" s="33"/>
      <c r="T71" s="46"/>
      <c r="U71" s="25"/>
      <c r="V71" s="33"/>
      <c r="W71" s="33"/>
      <c r="X71" s="46"/>
      <c r="Y71" s="27"/>
      <c r="Z71" s="33"/>
      <c r="AA71" s="33"/>
      <c r="AB71" s="46"/>
    </row>
    <row r="72" spans="3:28" x14ac:dyDescent="0.2">
      <c r="C72" s="48">
        <v>62</v>
      </c>
      <c r="D72" s="246" t="s">
        <v>235</v>
      </c>
      <c r="E72" s="27">
        <f t="shared" si="9"/>
        <v>4.42</v>
      </c>
      <c r="F72" s="49">
        <f t="shared" si="10"/>
        <v>4.42</v>
      </c>
      <c r="G72" s="33"/>
      <c r="H72" s="46"/>
      <c r="I72" s="25">
        <f t="shared" si="8"/>
        <v>4.42</v>
      </c>
      <c r="J72" s="33">
        <v>4.42</v>
      </c>
      <c r="K72" s="33"/>
      <c r="L72" s="44"/>
      <c r="M72" s="27"/>
      <c r="N72" s="33"/>
      <c r="O72" s="33"/>
      <c r="P72" s="44"/>
      <c r="Q72" s="27"/>
      <c r="R72" s="33"/>
      <c r="S72" s="33"/>
      <c r="T72" s="46"/>
      <c r="U72" s="25"/>
      <c r="V72" s="33"/>
      <c r="W72" s="33"/>
      <c r="X72" s="46"/>
      <c r="Y72" s="27"/>
      <c r="Z72" s="33"/>
      <c r="AA72" s="33"/>
      <c r="AB72" s="46"/>
    </row>
    <row r="73" spans="3:28" x14ac:dyDescent="0.2">
      <c r="C73" s="48">
        <v>63</v>
      </c>
      <c r="D73" s="246" t="s">
        <v>236</v>
      </c>
      <c r="E73" s="27">
        <f t="shared" si="9"/>
        <v>586.1</v>
      </c>
      <c r="F73" s="49">
        <f t="shared" si="10"/>
        <v>586.1</v>
      </c>
      <c r="G73" s="33"/>
      <c r="H73" s="46"/>
      <c r="I73" s="25">
        <f t="shared" si="8"/>
        <v>586.1</v>
      </c>
      <c r="J73" s="33">
        <v>586.1</v>
      </c>
      <c r="K73" s="33"/>
      <c r="L73" s="44"/>
      <c r="M73" s="27"/>
      <c r="N73" s="33"/>
      <c r="O73" s="33"/>
      <c r="P73" s="44"/>
      <c r="Q73" s="27"/>
      <c r="R73" s="33"/>
      <c r="S73" s="33"/>
      <c r="T73" s="46"/>
      <c r="U73" s="25"/>
      <c r="V73" s="33"/>
      <c r="W73" s="33"/>
      <c r="X73" s="46"/>
      <c r="Y73" s="27"/>
      <c r="Z73" s="33"/>
      <c r="AA73" s="33"/>
      <c r="AB73" s="46"/>
    </row>
    <row r="74" spans="3:28" x14ac:dyDescent="0.2">
      <c r="C74" s="48">
        <v>64</v>
      </c>
      <c r="D74" s="252" t="s">
        <v>89</v>
      </c>
      <c r="E74" s="27">
        <f t="shared" si="9"/>
        <v>157.05699999999999</v>
      </c>
      <c r="F74" s="49">
        <f t="shared" si="10"/>
        <v>157.05699999999999</v>
      </c>
      <c r="G74" s="33"/>
      <c r="H74" s="46"/>
      <c r="I74" s="25">
        <f t="shared" si="8"/>
        <v>157.05699999999999</v>
      </c>
      <c r="J74" s="155">
        <v>157.05699999999999</v>
      </c>
      <c r="K74" s="33"/>
      <c r="L74" s="44"/>
      <c r="M74" s="27"/>
      <c r="N74" s="33"/>
      <c r="O74" s="33"/>
      <c r="P74" s="44"/>
      <c r="Q74" s="27"/>
      <c r="R74" s="33"/>
      <c r="S74" s="33"/>
      <c r="T74" s="46"/>
      <c r="U74" s="25"/>
      <c r="V74" s="33"/>
      <c r="W74" s="33"/>
      <c r="X74" s="46"/>
      <c r="Y74" s="27"/>
      <c r="Z74" s="33"/>
      <c r="AA74" s="33"/>
      <c r="AB74" s="46"/>
    </row>
    <row r="75" spans="3:28" x14ac:dyDescent="0.2">
      <c r="C75" s="234">
        <v>65</v>
      </c>
      <c r="D75" s="281" t="s">
        <v>147</v>
      </c>
      <c r="E75" s="55">
        <f t="shared" si="9"/>
        <v>144.941</v>
      </c>
      <c r="F75" s="231">
        <f t="shared" si="10"/>
        <v>144.941</v>
      </c>
      <c r="G75" s="153"/>
      <c r="H75" s="12"/>
      <c r="I75" s="230">
        <f t="shared" si="8"/>
        <v>144.941</v>
      </c>
      <c r="J75" s="153">
        <f>J76</f>
        <v>144.941</v>
      </c>
      <c r="K75" s="33"/>
      <c r="L75" s="44"/>
      <c r="M75" s="27"/>
      <c r="N75" s="33"/>
      <c r="O75" s="33"/>
      <c r="P75" s="44"/>
      <c r="Q75" s="27"/>
      <c r="R75" s="33"/>
      <c r="S75" s="33"/>
      <c r="T75" s="46"/>
      <c r="U75" s="25"/>
      <c r="V75" s="33"/>
      <c r="W75" s="33"/>
      <c r="X75" s="46"/>
      <c r="Y75" s="27"/>
      <c r="Z75" s="33"/>
      <c r="AA75" s="33"/>
      <c r="AB75" s="46"/>
    </row>
    <row r="76" spans="3:28" x14ac:dyDescent="0.2">
      <c r="C76" s="234">
        <v>66</v>
      </c>
      <c r="D76" s="252" t="s">
        <v>271</v>
      </c>
      <c r="E76" s="154">
        <f t="shared" si="9"/>
        <v>144.941</v>
      </c>
      <c r="F76" s="219">
        <f t="shared" si="10"/>
        <v>144.941</v>
      </c>
      <c r="G76" s="155"/>
      <c r="H76" s="221"/>
      <c r="I76" s="218">
        <f t="shared" si="8"/>
        <v>144.941</v>
      </c>
      <c r="J76" s="155">
        <v>144.941</v>
      </c>
      <c r="K76" s="33"/>
      <c r="L76" s="44"/>
      <c r="M76" s="27"/>
      <c r="N76" s="33"/>
      <c r="O76" s="33"/>
      <c r="P76" s="44"/>
      <c r="Q76" s="27"/>
      <c r="R76" s="33"/>
      <c r="S76" s="33"/>
      <c r="T76" s="46"/>
      <c r="U76" s="25"/>
      <c r="V76" s="33"/>
      <c r="W76" s="33"/>
      <c r="X76" s="46"/>
      <c r="Y76" s="27"/>
      <c r="Z76" s="33"/>
      <c r="AA76" s="33"/>
      <c r="AB76" s="46"/>
    </row>
    <row r="77" spans="3:28" x14ac:dyDescent="0.2">
      <c r="C77" s="48">
        <v>67</v>
      </c>
      <c r="D77" s="244" t="s">
        <v>90</v>
      </c>
      <c r="E77" s="41">
        <f t="shared" si="9"/>
        <v>360.154</v>
      </c>
      <c r="F77" s="50">
        <f t="shared" si="10"/>
        <v>360.154</v>
      </c>
      <c r="G77" s="50"/>
      <c r="H77" s="267"/>
      <c r="I77" s="37">
        <f>J77+L77</f>
        <v>75.154000000000011</v>
      </c>
      <c r="J77" s="39">
        <f>J78+J80+J79</f>
        <v>75.154000000000011</v>
      </c>
      <c r="K77" s="39"/>
      <c r="L77" s="40"/>
      <c r="M77" s="41">
        <f>M78+M80</f>
        <v>285</v>
      </c>
      <c r="N77" s="39">
        <f>N78+N80</f>
        <v>285</v>
      </c>
      <c r="O77" s="33"/>
      <c r="P77" s="44"/>
      <c r="Q77" s="27"/>
      <c r="R77" s="33"/>
      <c r="S77" s="33"/>
      <c r="T77" s="46"/>
      <c r="U77" s="25"/>
      <c r="V77" s="33"/>
      <c r="W77" s="33"/>
      <c r="X77" s="46"/>
      <c r="Y77" s="27"/>
      <c r="Z77" s="33"/>
      <c r="AA77" s="33"/>
      <c r="AB77" s="46"/>
    </row>
    <row r="78" spans="3:28" x14ac:dyDescent="0.2">
      <c r="C78" s="48">
        <v>68</v>
      </c>
      <c r="D78" s="250" t="s">
        <v>241</v>
      </c>
      <c r="E78" s="27">
        <f t="shared" si="9"/>
        <v>285</v>
      </c>
      <c r="F78" s="49">
        <f t="shared" si="10"/>
        <v>285</v>
      </c>
      <c r="G78" s="33"/>
      <c r="H78" s="46"/>
      <c r="I78" s="25"/>
      <c r="J78" s="33"/>
      <c r="K78" s="33"/>
      <c r="L78" s="44"/>
      <c r="M78" s="27">
        <f>N78+P78</f>
        <v>285</v>
      </c>
      <c r="N78" s="33">
        <v>285</v>
      </c>
      <c r="O78" s="33"/>
      <c r="P78" s="44"/>
      <c r="Q78" s="27"/>
      <c r="R78" s="33"/>
      <c r="S78" s="33"/>
      <c r="T78" s="46"/>
      <c r="U78" s="25"/>
      <c r="V78" s="33"/>
      <c r="W78" s="33"/>
      <c r="X78" s="46"/>
      <c r="Y78" s="27"/>
      <c r="Z78" s="33"/>
      <c r="AA78" s="33"/>
      <c r="AB78" s="46"/>
    </row>
    <row r="79" spans="3:28" ht="25.5" x14ac:dyDescent="0.2">
      <c r="C79" s="234">
        <v>69</v>
      </c>
      <c r="D79" s="252" t="s">
        <v>272</v>
      </c>
      <c r="E79" s="154">
        <f t="shared" si="9"/>
        <v>3.3879999999999999</v>
      </c>
      <c r="F79" s="219">
        <f t="shared" si="10"/>
        <v>3.3879999999999999</v>
      </c>
      <c r="G79" s="155"/>
      <c r="H79" s="221"/>
      <c r="I79" s="218">
        <f t="shared" ref="I79:I84" si="11">J79+L79</f>
        <v>3.3879999999999999</v>
      </c>
      <c r="J79" s="155">
        <v>3.3879999999999999</v>
      </c>
      <c r="K79" s="155"/>
      <c r="L79" s="220"/>
      <c r="M79" s="154"/>
      <c r="N79" s="155"/>
      <c r="O79" s="155"/>
      <c r="P79" s="220"/>
      <c r="Q79" s="154"/>
      <c r="R79" s="155"/>
      <c r="S79" s="155"/>
      <c r="T79" s="221"/>
      <c r="U79" s="218"/>
      <c r="V79" s="155"/>
      <c r="W79" s="155"/>
      <c r="X79" s="221"/>
      <c r="Y79" s="154"/>
      <c r="Z79" s="155"/>
      <c r="AA79" s="155"/>
      <c r="AB79" s="221"/>
    </row>
    <row r="80" spans="3:28" x14ac:dyDescent="0.2">
      <c r="C80" s="234">
        <v>70</v>
      </c>
      <c r="D80" s="252" t="s">
        <v>240</v>
      </c>
      <c r="E80" s="27">
        <f t="shared" si="9"/>
        <v>71.766000000000005</v>
      </c>
      <c r="F80" s="49">
        <f t="shared" si="10"/>
        <v>71.766000000000005</v>
      </c>
      <c r="G80" s="33"/>
      <c r="H80" s="46"/>
      <c r="I80" s="204">
        <f t="shared" si="11"/>
        <v>71.766000000000005</v>
      </c>
      <c r="J80" s="206">
        <v>71.766000000000005</v>
      </c>
      <c r="K80" s="206"/>
      <c r="L80" s="207"/>
      <c r="M80" s="208"/>
      <c r="N80" s="206"/>
      <c r="O80" s="206"/>
      <c r="P80" s="207"/>
      <c r="Q80" s="208"/>
      <c r="R80" s="206"/>
      <c r="S80" s="206"/>
      <c r="T80" s="209"/>
      <c r="U80" s="204"/>
      <c r="V80" s="206"/>
      <c r="W80" s="206"/>
      <c r="X80" s="209"/>
      <c r="Y80" s="208"/>
      <c r="Z80" s="206"/>
      <c r="AA80" s="206"/>
      <c r="AB80" s="209"/>
    </row>
    <row r="81" spans="3:28" x14ac:dyDescent="0.2">
      <c r="C81" s="48">
        <v>71</v>
      </c>
      <c r="D81" s="244" t="s">
        <v>279</v>
      </c>
      <c r="E81" s="52">
        <f>I81+M81+Q81+U81+Y81</f>
        <v>974.69499999999994</v>
      </c>
      <c r="F81" s="39">
        <f>J81+N81+R81+V81+Z81</f>
        <v>970.91500000000008</v>
      </c>
      <c r="G81" s="39">
        <f>K81+O81+S81+W81+AA81</f>
        <v>177.75200000000001</v>
      </c>
      <c r="H81" s="53">
        <f>L81+P81+T81+X81+AB81</f>
        <v>3.7800000000000002</v>
      </c>
      <c r="I81" s="210">
        <f t="shared" si="11"/>
        <v>850.548</v>
      </c>
      <c r="J81" s="13">
        <f>SUM(J82:J100)</f>
        <v>848.74800000000005</v>
      </c>
      <c r="K81" s="13">
        <f>SUM(K82:K91)</f>
        <v>160.827</v>
      </c>
      <c r="L81" s="13">
        <f>SUM(L82:L99)</f>
        <v>1.8</v>
      </c>
      <c r="M81" s="211">
        <f>N81+P81</f>
        <v>76.413000000000011</v>
      </c>
      <c r="N81" s="13">
        <f>SUM(N82:N91)</f>
        <v>76.413000000000011</v>
      </c>
      <c r="O81" s="13">
        <f>SUM(O82:O91)</f>
        <v>10.952999999999999</v>
      </c>
      <c r="P81" s="11">
        <f>SUM(P82:P91)</f>
        <v>0</v>
      </c>
      <c r="Q81" s="211">
        <f>+R81+T81</f>
        <v>6.0780000000000003</v>
      </c>
      <c r="R81" s="13">
        <f>R85+R90+R91</f>
        <v>6.0780000000000003</v>
      </c>
      <c r="S81" s="13">
        <f>S85+S90+S91</f>
        <v>5.9720000000000004</v>
      </c>
      <c r="T81" s="209"/>
      <c r="U81" s="204"/>
      <c r="V81" s="206"/>
      <c r="W81" s="206"/>
      <c r="X81" s="209"/>
      <c r="Y81" s="211">
        <f>Y90</f>
        <v>41.655999999999999</v>
      </c>
      <c r="Z81" s="210">
        <f>Z90</f>
        <v>39.676000000000002</v>
      </c>
      <c r="AA81" s="210">
        <f>AA90</f>
        <v>0</v>
      </c>
      <c r="AB81" s="566">
        <f>AB90</f>
        <v>1.98</v>
      </c>
    </row>
    <row r="82" spans="3:28" x14ac:dyDescent="0.2">
      <c r="C82" s="48">
        <v>72</v>
      </c>
      <c r="D82" s="35" t="s">
        <v>91</v>
      </c>
      <c r="E82" s="177">
        <f t="shared" ref="E82:G105" si="12">I82+M82+Q82+U82</f>
        <v>20</v>
      </c>
      <c r="F82" s="49">
        <f t="shared" si="12"/>
        <v>20</v>
      </c>
      <c r="G82" s="33"/>
      <c r="H82" s="456"/>
      <c r="I82" s="204">
        <f t="shared" si="11"/>
        <v>20</v>
      </c>
      <c r="J82" s="206">
        <v>20</v>
      </c>
      <c r="K82" s="206"/>
      <c r="L82" s="207"/>
      <c r="M82" s="208"/>
      <c r="N82" s="206"/>
      <c r="O82" s="206"/>
      <c r="P82" s="207"/>
      <c r="Q82" s="208"/>
      <c r="R82" s="206"/>
      <c r="S82" s="206"/>
      <c r="T82" s="209"/>
      <c r="U82" s="204"/>
      <c r="V82" s="206"/>
      <c r="W82" s="206"/>
      <c r="X82" s="209"/>
      <c r="Y82" s="208"/>
      <c r="Z82" s="206"/>
      <c r="AA82" s="206"/>
      <c r="AB82" s="209"/>
    </row>
    <row r="83" spans="3:28" x14ac:dyDescent="0.2">
      <c r="C83" s="48">
        <v>73</v>
      </c>
      <c r="D83" s="35" t="s">
        <v>92</v>
      </c>
      <c r="E83" s="27">
        <f t="shared" si="12"/>
        <v>1</v>
      </c>
      <c r="F83" s="49">
        <f t="shared" si="12"/>
        <v>1</v>
      </c>
      <c r="G83" s="33"/>
      <c r="H83" s="46"/>
      <c r="I83" s="204">
        <f t="shared" si="11"/>
        <v>1</v>
      </c>
      <c r="J83" s="206">
        <v>1</v>
      </c>
      <c r="K83" s="206"/>
      <c r="L83" s="207"/>
      <c r="M83" s="208"/>
      <c r="N83" s="206"/>
      <c r="O83" s="206"/>
      <c r="P83" s="207"/>
      <c r="Q83" s="208"/>
      <c r="R83" s="206"/>
      <c r="S83" s="206"/>
      <c r="T83" s="209"/>
      <c r="U83" s="204"/>
      <c r="V83" s="206"/>
      <c r="W83" s="206"/>
      <c r="X83" s="209"/>
      <c r="Y83" s="208"/>
      <c r="Z83" s="206"/>
      <c r="AA83" s="206"/>
      <c r="AB83" s="209"/>
    </row>
    <row r="84" spans="3:28" x14ac:dyDescent="0.2">
      <c r="C84" s="48">
        <v>74</v>
      </c>
      <c r="D84" s="35" t="s">
        <v>93</v>
      </c>
      <c r="E84" s="27">
        <f t="shared" si="12"/>
        <v>450</v>
      </c>
      <c r="F84" s="49">
        <f t="shared" si="12"/>
        <v>450</v>
      </c>
      <c r="G84" s="33"/>
      <c r="H84" s="46"/>
      <c r="I84" s="204">
        <f t="shared" si="11"/>
        <v>450</v>
      </c>
      <c r="J84" s="206">
        <v>450</v>
      </c>
      <c r="K84" s="206"/>
      <c r="L84" s="207"/>
      <c r="M84" s="208"/>
      <c r="N84" s="206"/>
      <c r="O84" s="206"/>
      <c r="P84" s="207"/>
      <c r="Q84" s="208"/>
      <c r="R84" s="206"/>
      <c r="S84" s="206"/>
      <c r="T84" s="209"/>
      <c r="U84" s="204"/>
      <c r="V84" s="206"/>
      <c r="W84" s="206"/>
      <c r="X84" s="209"/>
      <c r="Y84" s="208"/>
      <c r="Z84" s="206"/>
      <c r="AA84" s="206"/>
      <c r="AB84" s="209"/>
    </row>
    <row r="85" spans="3:28" x14ac:dyDescent="0.2">
      <c r="C85" s="48">
        <v>75</v>
      </c>
      <c r="D85" s="35" t="s">
        <v>94</v>
      </c>
      <c r="E85" s="27">
        <f>I85+M85+Q85+U85</f>
        <v>75.138000000000005</v>
      </c>
      <c r="F85" s="49">
        <f>J85+N85+R85+V85</f>
        <v>75.138000000000005</v>
      </c>
      <c r="G85" s="33">
        <f>K85+O85+S85+W85</f>
        <v>9.7089999999999996</v>
      </c>
      <c r="H85" s="46"/>
      <c r="I85" s="204"/>
      <c r="J85" s="206"/>
      <c r="K85" s="206"/>
      <c r="L85" s="207"/>
      <c r="M85" s="208">
        <f>N85+P85</f>
        <v>75.138000000000005</v>
      </c>
      <c r="N85" s="206">
        <v>75.138000000000005</v>
      </c>
      <c r="O85" s="206">
        <v>9.7089999999999996</v>
      </c>
      <c r="P85" s="207"/>
      <c r="Q85" s="208"/>
      <c r="R85" s="206"/>
      <c r="S85" s="206"/>
      <c r="T85" s="209"/>
      <c r="U85" s="204"/>
      <c r="V85" s="206"/>
      <c r="W85" s="206"/>
      <c r="X85" s="209"/>
      <c r="Y85" s="208"/>
      <c r="Z85" s="206"/>
      <c r="AA85" s="206"/>
      <c r="AB85" s="209"/>
    </row>
    <row r="86" spans="3:28" x14ac:dyDescent="0.2">
      <c r="C86" s="48">
        <v>76</v>
      </c>
      <c r="D86" s="35" t="s">
        <v>95</v>
      </c>
      <c r="E86" s="27">
        <f>I86+M86+Q86+U86</f>
        <v>2</v>
      </c>
      <c r="F86" s="49">
        <f>J86+N86+R86+V86</f>
        <v>2</v>
      </c>
      <c r="G86" s="33"/>
      <c r="H86" s="46"/>
      <c r="I86" s="204">
        <f>J86+L86</f>
        <v>2</v>
      </c>
      <c r="J86" s="206">
        <v>2</v>
      </c>
      <c r="K86" s="206"/>
      <c r="L86" s="207"/>
      <c r="M86" s="208"/>
      <c r="N86" s="206"/>
      <c r="O86" s="206"/>
      <c r="P86" s="207"/>
      <c r="Q86" s="208"/>
      <c r="R86" s="206"/>
      <c r="S86" s="206"/>
      <c r="T86" s="209"/>
      <c r="U86" s="204"/>
      <c r="V86" s="206"/>
      <c r="W86" s="206"/>
      <c r="X86" s="209"/>
      <c r="Y86" s="208"/>
      <c r="Z86" s="206"/>
      <c r="AA86" s="206"/>
      <c r="AB86" s="209"/>
    </row>
    <row r="87" spans="3:28" x14ac:dyDescent="0.2">
      <c r="C87" s="48">
        <v>77</v>
      </c>
      <c r="D87" s="35" t="s">
        <v>96</v>
      </c>
      <c r="E87" s="27">
        <f t="shared" si="12"/>
        <v>4.7</v>
      </c>
      <c r="F87" s="49">
        <f t="shared" si="12"/>
        <v>4.7</v>
      </c>
      <c r="G87" s="33"/>
      <c r="H87" s="46"/>
      <c r="I87" s="204">
        <f t="shared" ref="I87:I106" si="13">J87+L87</f>
        <v>4.7</v>
      </c>
      <c r="J87" s="206">
        <v>4.7</v>
      </c>
      <c r="K87" s="206"/>
      <c r="L87" s="207"/>
      <c r="M87" s="208"/>
      <c r="N87" s="206"/>
      <c r="O87" s="206"/>
      <c r="P87" s="207"/>
      <c r="Q87" s="208"/>
      <c r="R87" s="206"/>
      <c r="S87" s="206"/>
      <c r="T87" s="209"/>
      <c r="U87" s="204"/>
      <c r="V87" s="206"/>
      <c r="W87" s="206"/>
      <c r="X87" s="209"/>
      <c r="Y87" s="208"/>
      <c r="Z87" s="206"/>
      <c r="AA87" s="206"/>
      <c r="AB87" s="209"/>
    </row>
    <row r="88" spans="3:28" ht="25.5" x14ac:dyDescent="0.2">
      <c r="C88" s="48">
        <v>78</v>
      </c>
      <c r="D88" s="246" t="s">
        <v>97</v>
      </c>
      <c r="E88" s="27">
        <f t="shared" si="12"/>
        <v>0.42199999999999999</v>
      </c>
      <c r="F88" s="49">
        <f t="shared" si="12"/>
        <v>0.42199999999999999</v>
      </c>
      <c r="G88" s="33"/>
      <c r="H88" s="46"/>
      <c r="I88" s="204">
        <f t="shared" si="13"/>
        <v>0.42199999999999999</v>
      </c>
      <c r="J88" s="206">
        <v>0.42199999999999999</v>
      </c>
      <c r="K88" s="206"/>
      <c r="L88" s="207"/>
      <c r="M88" s="208"/>
      <c r="N88" s="206"/>
      <c r="O88" s="206"/>
      <c r="P88" s="207"/>
      <c r="Q88" s="208"/>
      <c r="R88" s="206"/>
      <c r="S88" s="206"/>
      <c r="T88" s="209"/>
      <c r="U88" s="204"/>
      <c r="V88" s="206"/>
      <c r="W88" s="206"/>
      <c r="X88" s="209"/>
      <c r="Y88" s="208"/>
      <c r="Z88" s="206"/>
      <c r="AA88" s="206"/>
      <c r="AB88" s="209"/>
    </row>
    <row r="89" spans="3:28" x14ac:dyDescent="0.2">
      <c r="C89" s="48">
        <v>79</v>
      </c>
      <c r="D89" s="35" t="s">
        <v>98</v>
      </c>
      <c r="E89" s="27">
        <f t="shared" si="12"/>
        <v>1.198</v>
      </c>
      <c r="F89" s="49">
        <f t="shared" si="12"/>
        <v>1.198</v>
      </c>
      <c r="G89" s="33"/>
      <c r="H89" s="46"/>
      <c r="I89" s="204">
        <f t="shared" si="13"/>
        <v>1.198</v>
      </c>
      <c r="J89" s="206">
        <v>1.198</v>
      </c>
      <c r="K89" s="206"/>
      <c r="L89" s="207"/>
      <c r="M89" s="208"/>
      <c r="N89" s="206"/>
      <c r="O89" s="206"/>
      <c r="P89" s="207"/>
      <c r="Q89" s="208"/>
      <c r="R89" s="206"/>
      <c r="S89" s="206"/>
      <c r="T89" s="209"/>
      <c r="U89" s="204"/>
      <c r="V89" s="206"/>
      <c r="W89" s="206"/>
      <c r="X89" s="209"/>
      <c r="Y89" s="208"/>
      <c r="Z89" s="206"/>
      <c r="AA89" s="206"/>
      <c r="AB89" s="209"/>
    </row>
    <row r="90" spans="3:28" x14ac:dyDescent="0.2">
      <c r="C90" s="48">
        <v>80</v>
      </c>
      <c r="D90" s="35" t="s">
        <v>99</v>
      </c>
      <c r="E90" s="177">
        <f>I90+M90+Q90+U90+Y90</f>
        <v>206.108</v>
      </c>
      <c r="F90" s="33">
        <f>J90+N90+R90+V90+Z90</f>
        <v>204.12799999999999</v>
      </c>
      <c r="G90" s="33">
        <f>K90+O90+S90+W90+AA90</f>
        <v>151.20500000000001</v>
      </c>
      <c r="H90" s="456">
        <f>L90+P90+T90+X90+AB90</f>
        <v>1.98</v>
      </c>
      <c r="I90" s="204">
        <f t="shared" si="13"/>
        <v>157.09899999999999</v>
      </c>
      <c r="J90" s="206">
        <v>157.09899999999999</v>
      </c>
      <c r="K90" s="206">
        <v>143.989</v>
      </c>
      <c r="L90" s="207"/>
      <c r="M90" s="208">
        <f>N90+P90</f>
        <v>1.2749999999999999</v>
      </c>
      <c r="N90" s="206">
        <f>1.275</f>
        <v>1.2749999999999999</v>
      </c>
      <c r="O90" s="206">
        <v>1.244</v>
      </c>
      <c r="P90" s="207"/>
      <c r="Q90" s="208">
        <f>+R90</f>
        <v>6.0780000000000003</v>
      </c>
      <c r="R90" s="206">
        <v>6.0780000000000003</v>
      </c>
      <c r="S90" s="206">
        <v>5.9720000000000004</v>
      </c>
      <c r="T90" s="209"/>
      <c r="U90" s="204"/>
      <c r="V90" s="206"/>
      <c r="W90" s="206"/>
      <c r="X90" s="209"/>
      <c r="Y90" s="208">
        <f>Z90+AB90</f>
        <v>41.655999999999999</v>
      </c>
      <c r="Z90" s="206">
        <v>39.676000000000002</v>
      </c>
      <c r="AA90" s="206"/>
      <c r="AB90" s="209">
        <v>1.98</v>
      </c>
    </row>
    <row r="91" spans="3:28" x14ac:dyDescent="0.2">
      <c r="C91" s="48">
        <v>81</v>
      </c>
      <c r="D91" s="35" t="s">
        <v>100</v>
      </c>
      <c r="E91" s="27">
        <f t="shared" si="12"/>
        <v>22.744</v>
      </c>
      <c r="F91" s="49">
        <f t="shared" si="12"/>
        <v>22.744</v>
      </c>
      <c r="G91" s="49">
        <f t="shared" si="12"/>
        <v>16.838000000000001</v>
      </c>
      <c r="H91" s="46"/>
      <c r="I91" s="204">
        <f t="shared" si="13"/>
        <v>22.744</v>
      </c>
      <c r="J91" s="206">
        <v>22.744</v>
      </c>
      <c r="K91" s="206">
        <v>16.838000000000001</v>
      </c>
      <c r="L91" s="207"/>
      <c r="M91" s="208"/>
      <c r="N91" s="206"/>
      <c r="O91" s="206"/>
      <c r="P91" s="207"/>
      <c r="Q91" s="208"/>
      <c r="R91" s="206"/>
      <c r="S91" s="206"/>
      <c r="T91" s="209"/>
      <c r="U91" s="204"/>
      <c r="V91" s="206"/>
      <c r="W91" s="206"/>
      <c r="X91" s="209"/>
      <c r="Y91" s="208"/>
      <c r="Z91" s="206"/>
      <c r="AA91" s="206"/>
      <c r="AB91" s="209"/>
    </row>
    <row r="92" spans="3:28" x14ac:dyDescent="0.2">
      <c r="C92" s="48">
        <v>82</v>
      </c>
      <c r="D92" s="246" t="s">
        <v>70</v>
      </c>
      <c r="E92" s="27">
        <f t="shared" si="12"/>
        <v>24.992999999999999</v>
      </c>
      <c r="F92" s="49">
        <f t="shared" si="12"/>
        <v>24.992999999999999</v>
      </c>
      <c r="G92" s="49"/>
      <c r="H92" s="46"/>
      <c r="I92" s="204">
        <f t="shared" si="13"/>
        <v>24.992999999999999</v>
      </c>
      <c r="J92" s="206">
        <v>24.992999999999999</v>
      </c>
      <c r="K92" s="206"/>
      <c r="L92" s="207"/>
      <c r="M92" s="208"/>
      <c r="N92" s="206"/>
      <c r="O92" s="206"/>
      <c r="P92" s="207"/>
      <c r="Q92" s="208"/>
      <c r="R92" s="206"/>
      <c r="S92" s="206"/>
      <c r="T92" s="209"/>
      <c r="U92" s="204"/>
      <c r="V92" s="206"/>
      <c r="W92" s="206"/>
      <c r="X92" s="209"/>
      <c r="Y92" s="208"/>
      <c r="Z92" s="206"/>
      <c r="AA92" s="206"/>
      <c r="AB92" s="209"/>
    </row>
    <row r="93" spans="3:28" x14ac:dyDescent="0.2">
      <c r="C93" s="48">
        <v>83</v>
      </c>
      <c r="D93" s="246" t="s">
        <v>71</v>
      </c>
      <c r="E93" s="27">
        <f t="shared" si="12"/>
        <v>59.975000000000001</v>
      </c>
      <c r="F93" s="49">
        <f t="shared" si="12"/>
        <v>59.975000000000001</v>
      </c>
      <c r="G93" s="49"/>
      <c r="H93" s="46"/>
      <c r="I93" s="204">
        <f t="shared" si="13"/>
        <v>59.975000000000001</v>
      </c>
      <c r="J93" s="206">
        <v>59.975000000000001</v>
      </c>
      <c r="K93" s="206"/>
      <c r="L93" s="207"/>
      <c r="M93" s="208"/>
      <c r="N93" s="206"/>
      <c r="O93" s="206"/>
      <c r="P93" s="207"/>
      <c r="Q93" s="208"/>
      <c r="R93" s="206"/>
      <c r="S93" s="206"/>
      <c r="T93" s="209"/>
      <c r="U93" s="204"/>
      <c r="V93" s="206"/>
      <c r="W93" s="206"/>
      <c r="X93" s="209"/>
      <c r="Y93" s="208"/>
      <c r="Z93" s="206"/>
      <c r="AA93" s="206"/>
      <c r="AB93" s="209"/>
    </row>
    <row r="94" spans="3:28" x14ac:dyDescent="0.2">
      <c r="C94" s="48">
        <v>84</v>
      </c>
      <c r="D94" s="250" t="s">
        <v>72</v>
      </c>
      <c r="E94" s="27">
        <f t="shared" si="12"/>
        <v>11.96</v>
      </c>
      <c r="F94" s="49">
        <f t="shared" si="12"/>
        <v>11.96</v>
      </c>
      <c r="G94" s="49"/>
      <c r="H94" s="46"/>
      <c r="I94" s="204">
        <f t="shared" si="13"/>
        <v>11.96</v>
      </c>
      <c r="J94" s="206">
        <v>11.96</v>
      </c>
      <c r="K94" s="206"/>
      <c r="L94" s="207"/>
      <c r="M94" s="208"/>
      <c r="N94" s="206"/>
      <c r="O94" s="206"/>
      <c r="P94" s="207"/>
      <c r="Q94" s="208"/>
      <c r="R94" s="206"/>
      <c r="S94" s="206"/>
      <c r="T94" s="209"/>
      <c r="U94" s="204"/>
      <c r="V94" s="206"/>
      <c r="W94" s="206"/>
      <c r="X94" s="209"/>
      <c r="Y94" s="208"/>
      <c r="Z94" s="206"/>
      <c r="AA94" s="206"/>
      <c r="AB94" s="209"/>
    </row>
    <row r="95" spans="3:28" x14ac:dyDescent="0.2">
      <c r="C95" s="234">
        <v>85</v>
      </c>
      <c r="D95" s="252" t="s">
        <v>258</v>
      </c>
      <c r="E95" s="154">
        <f t="shared" si="12"/>
        <v>13</v>
      </c>
      <c r="F95" s="219">
        <f t="shared" si="12"/>
        <v>13</v>
      </c>
      <c r="G95" s="219"/>
      <c r="H95" s="221"/>
      <c r="I95" s="218">
        <f t="shared" si="13"/>
        <v>13</v>
      </c>
      <c r="J95" s="155">
        <v>13</v>
      </c>
      <c r="K95" s="155"/>
      <c r="L95" s="220"/>
      <c r="M95" s="154"/>
      <c r="N95" s="155"/>
      <c r="O95" s="155"/>
      <c r="P95" s="220"/>
      <c r="Q95" s="154"/>
      <c r="R95" s="206"/>
      <c r="S95" s="206"/>
      <c r="T95" s="209"/>
      <c r="U95" s="204"/>
      <c r="V95" s="206"/>
      <c r="W95" s="206"/>
      <c r="X95" s="209"/>
      <c r="Y95" s="208"/>
      <c r="Z95" s="206"/>
      <c r="AA95" s="206"/>
      <c r="AB95" s="209"/>
    </row>
    <row r="96" spans="3:28" x14ac:dyDescent="0.2">
      <c r="C96" s="234">
        <v>86</v>
      </c>
      <c r="D96" s="252" t="s">
        <v>274</v>
      </c>
      <c r="E96" s="154">
        <f t="shared" si="12"/>
        <v>58</v>
      </c>
      <c r="F96" s="219">
        <f t="shared" si="12"/>
        <v>58</v>
      </c>
      <c r="G96" s="219"/>
      <c r="H96" s="221"/>
      <c r="I96" s="218">
        <f t="shared" si="13"/>
        <v>58</v>
      </c>
      <c r="J96" s="155">
        <v>58</v>
      </c>
      <c r="K96" s="155"/>
      <c r="L96" s="220"/>
      <c r="M96" s="154"/>
      <c r="N96" s="155"/>
      <c r="O96" s="155"/>
      <c r="P96" s="220"/>
      <c r="Q96" s="154"/>
      <c r="R96" s="206"/>
      <c r="S96" s="206"/>
      <c r="T96" s="209"/>
      <c r="U96" s="204"/>
      <c r="V96" s="206"/>
      <c r="W96" s="206"/>
      <c r="X96" s="209"/>
      <c r="Y96" s="208"/>
      <c r="Z96" s="206"/>
      <c r="AA96" s="206"/>
      <c r="AB96" s="209"/>
    </row>
    <row r="97" spans="3:28" x14ac:dyDescent="0.2">
      <c r="C97" s="234">
        <v>87</v>
      </c>
      <c r="D97" s="252" t="s">
        <v>73</v>
      </c>
      <c r="E97" s="154">
        <f t="shared" si="12"/>
        <v>14.952999999999999</v>
      </c>
      <c r="F97" s="219">
        <f t="shared" si="12"/>
        <v>14.952999999999999</v>
      </c>
      <c r="G97" s="219"/>
      <c r="H97" s="221"/>
      <c r="I97" s="218">
        <f t="shared" si="13"/>
        <v>14.952999999999999</v>
      </c>
      <c r="J97" s="155">
        <v>14.952999999999999</v>
      </c>
      <c r="K97" s="155"/>
      <c r="L97" s="220"/>
      <c r="M97" s="154"/>
      <c r="N97" s="155"/>
      <c r="O97" s="155"/>
      <c r="P97" s="220"/>
      <c r="Q97" s="154"/>
      <c r="R97" s="206"/>
      <c r="S97" s="206"/>
      <c r="T97" s="209"/>
      <c r="U97" s="204"/>
      <c r="V97" s="206"/>
      <c r="W97" s="206"/>
      <c r="X97" s="209"/>
      <c r="Y97" s="208"/>
      <c r="Z97" s="206"/>
      <c r="AA97" s="206"/>
      <c r="AB97" s="209"/>
    </row>
    <row r="98" spans="3:28" x14ac:dyDescent="0.2">
      <c r="C98" s="234">
        <v>88</v>
      </c>
      <c r="D98" s="252" t="s">
        <v>248</v>
      </c>
      <c r="E98" s="154">
        <f t="shared" si="12"/>
        <v>3.1E-2</v>
      </c>
      <c r="F98" s="219">
        <f t="shared" si="12"/>
        <v>3.1E-2</v>
      </c>
      <c r="G98" s="219"/>
      <c r="H98" s="221"/>
      <c r="I98" s="218">
        <f t="shared" si="13"/>
        <v>3.1E-2</v>
      </c>
      <c r="J98" s="155">
        <v>3.1E-2</v>
      </c>
      <c r="K98" s="155"/>
      <c r="L98" s="220"/>
      <c r="M98" s="154"/>
      <c r="N98" s="155"/>
      <c r="O98" s="155"/>
      <c r="P98" s="220"/>
      <c r="Q98" s="154"/>
      <c r="R98" s="206"/>
      <c r="S98" s="206"/>
      <c r="T98" s="209"/>
      <c r="U98" s="204"/>
      <c r="V98" s="206"/>
      <c r="W98" s="206"/>
      <c r="X98" s="209"/>
      <c r="Y98" s="208"/>
      <c r="Z98" s="206"/>
      <c r="AA98" s="206"/>
      <c r="AB98" s="209"/>
    </row>
    <row r="99" spans="3:28" x14ac:dyDescent="0.2">
      <c r="C99" s="234">
        <v>89</v>
      </c>
      <c r="D99" s="252" t="s">
        <v>249</v>
      </c>
      <c r="E99" s="154">
        <f t="shared" si="12"/>
        <v>6.9729999999999999</v>
      </c>
      <c r="F99" s="219">
        <f t="shared" si="12"/>
        <v>5.173</v>
      </c>
      <c r="G99" s="219"/>
      <c r="H99" s="457">
        <f>L99+P99+T99+X99</f>
        <v>1.8</v>
      </c>
      <c r="I99" s="218">
        <f t="shared" si="13"/>
        <v>6.9729999999999999</v>
      </c>
      <c r="J99" s="155">
        <v>5.173</v>
      </c>
      <c r="K99" s="155"/>
      <c r="L99" s="220">
        <v>1.8</v>
      </c>
      <c r="M99" s="154"/>
      <c r="N99" s="155"/>
      <c r="O99" s="155"/>
      <c r="P99" s="220"/>
      <c r="Q99" s="154"/>
      <c r="R99" s="206"/>
      <c r="S99" s="206"/>
      <c r="T99" s="209"/>
      <c r="U99" s="204"/>
      <c r="V99" s="206"/>
      <c r="W99" s="206"/>
      <c r="X99" s="209"/>
      <c r="Y99" s="208"/>
      <c r="Z99" s="206"/>
      <c r="AA99" s="206"/>
      <c r="AB99" s="209"/>
    </row>
    <row r="100" spans="3:28" x14ac:dyDescent="0.2">
      <c r="C100" s="234">
        <v>90</v>
      </c>
      <c r="D100" s="282" t="s">
        <v>233</v>
      </c>
      <c r="E100" s="154">
        <f t="shared" si="12"/>
        <v>1.5</v>
      </c>
      <c r="F100" s="219">
        <f t="shared" si="12"/>
        <v>1.5</v>
      </c>
      <c r="G100" s="219"/>
      <c r="H100" s="221"/>
      <c r="I100" s="218">
        <f t="shared" si="13"/>
        <v>1.5</v>
      </c>
      <c r="J100" s="155">
        <v>1.5</v>
      </c>
      <c r="K100" s="155"/>
      <c r="L100" s="220"/>
      <c r="M100" s="154"/>
      <c r="N100" s="155"/>
      <c r="O100" s="155"/>
      <c r="P100" s="220"/>
      <c r="Q100" s="154"/>
      <c r="R100" s="206"/>
      <c r="S100" s="206"/>
      <c r="T100" s="209"/>
      <c r="U100" s="204"/>
      <c r="V100" s="206"/>
      <c r="W100" s="206"/>
      <c r="X100" s="209"/>
      <c r="Y100" s="208"/>
      <c r="Z100" s="206"/>
      <c r="AA100" s="206"/>
      <c r="AB100" s="209"/>
    </row>
    <row r="101" spans="3:28" x14ac:dyDescent="0.2">
      <c r="C101" s="234">
        <v>91</v>
      </c>
      <c r="D101" s="243" t="s">
        <v>1</v>
      </c>
      <c r="E101" s="55">
        <f t="shared" si="12"/>
        <v>928.58299999999997</v>
      </c>
      <c r="F101" s="231">
        <f t="shared" si="12"/>
        <v>826.21499999999992</v>
      </c>
      <c r="G101" s="153">
        <f>K101+O101+S101+W101</f>
        <v>769.71500000000003</v>
      </c>
      <c r="H101" s="12">
        <f>L101+P101+T101+X101</f>
        <v>102.36799999999999</v>
      </c>
      <c r="I101" s="230">
        <f>J101+L101</f>
        <v>149.68299999999999</v>
      </c>
      <c r="J101" s="153">
        <v>47.314999999999998</v>
      </c>
      <c r="K101" s="153">
        <v>42.932000000000002</v>
      </c>
      <c r="L101" s="229">
        <v>102.36799999999999</v>
      </c>
      <c r="M101" s="55">
        <f>N101+P101</f>
        <v>778.9</v>
      </c>
      <c r="N101" s="153">
        <v>778.9</v>
      </c>
      <c r="O101" s="153">
        <v>726.78300000000002</v>
      </c>
      <c r="P101" s="229"/>
      <c r="Q101" s="55"/>
      <c r="R101" s="13"/>
      <c r="S101" s="13"/>
      <c r="T101" s="8"/>
      <c r="U101" s="210"/>
      <c r="V101" s="13"/>
      <c r="W101" s="13"/>
      <c r="X101" s="8"/>
      <c r="Y101" s="211"/>
      <c r="Z101" s="13"/>
      <c r="AA101" s="13"/>
      <c r="AB101" s="8"/>
    </row>
    <row r="102" spans="3:28" s="6" customFormat="1" x14ac:dyDescent="0.2">
      <c r="C102" s="234">
        <v>92</v>
      </c>
      <c r="D102" s="243" t="s">
        <v>3</v>
      </c>
      <c r="E102" s="55">
        <f t="shared" si="12"/>
        <v>417.74399999999997</v>
      </c>
      <c r="F102" s="231">
        <f t="shared" si="12"/>
        <v>415.18099999999998</v>
      </c>
      <c r="G102" s="153">
        <f>K102+O102+S102+W102</f>
        <v>300.298</v>
      </c>
      <c r="H102" s="12">
        <f>L102+P102+T102+X102</f>
        <v>2.5630000000000002</v>
      </c>
      <c r="I102" s="230">
        <f t="shared" si="13"/>
        <v>354.81299999999999</v>
      </c>
      <c r="J102" s="153">
        <v>354.81299999999999</v>
      </c>
      <c r="K102" s="153">
        <v>297.73399999999998</v>
      </c>
      <c r="L102" s="229"/>
      <c r="M102" s="55"/>
      <c r="N102" s="153"/>
      <c r="O102" s="153"/>
      <c r="P102" s="229"/>
      <c r="Q102" s="55"/>
      <c r="R102" s="13"/>
      <c r="S102" s="13"/>
      <c r="T102" s="8"/>
      <c r="U102" s="210">
        <f t="shared" ref="U102:U119" si="14">V102+X102</f>
        <v>62.931000000000004</v>
      </c>
      <c r="V102" s="13">
        <v>60.368000000000002</v>
      </c>
      <c r="W102" s="13">
        <v>2.5640000000000001</v>
      </c>
      <c r="X102" s="8">
        <v>2.5630000000000002</v>
      </c>
      <c r="Y102" s="211"/>
      <c r="Z102" s="13"/>
      <c r="AA102" s="13"/>
      <c r="AB102" s="8"/>
    </row>
    <row r="103" spans="3:28" x14ac:dyDescent="0.2">
      <c r="C103" s="234">
        <v>93</v>
      </c>
      <c r="D103" s="243" t="s">
        <v>4</v>
      </c>
      <c r="E103" s="232">
        <f>I103+M103+Q103+U103+Y103</f>
        <v>587.49399999999991</v>
      </c>
      <c r="F103" s="153">
        <f t="shared" ref="F103:H104" si="15">J103+N103+R103+V103+Z103</f>
        <v>559.80999999999995</v>
      </c>
      <c r="G103" s="153">
        <f t="shared" si="15"/>
        <v>398.28100000000001</v>
      </c>
      <c r="H103" s="464">
        <f t="shared" si="15"/>
        <v>27.684000000000001</v>
      </c>
      <c r="I103" s="230">
        <f t="shared" si="13"/>
        <v>479.99799999999999</v>
      </c>
      <c r="J103" s="153">
        <v>466.99799999999999</v>
      </c>
      <c r="K103" s="153">
        <v>388.54500000000002</v>
      </c>
      <c r="L103" s="229">
        <v>13</v>
      </c>
      <c r="M103" s="55">
        <f>N103+P103</f>
        <v>9.9469999999999992</v>
      </c>
      <c r="N103" s="153">
        <f>9.947</f>
        <v>9.9469999999999992</v>
      </c>
      <c r="O103" s="153">
        <v>9.7360000000000007</v>
      </c>
      <c r="P103" s="229"/>
      <c r="Q103" s="55"/>
      <c r="R103" s="206"/>
      <c r="S103" s="206"/>
      <c r="T103" s="209"/>
      <c r="U103" s="210">
        <f t="shared" si="14"/>
        <v>65.528999999999996</v>
      </c>
      <c r="V103" s="13">
        <v>51.43</v>
      </c>
      <c r="W103" s="13"/>
      <c r="X103" s="8">
        <v>14.099</v>
      </c>
      <c r="Y103" s="211">
        <f>Z103+AB103</f>
        <v>32.019999999999996</v>
      </c>
      <c r="Z103" s="13">
        <v>31.434999999999999</v>
      </c>
      <c r="AA103" s="13"/>
      <c r="AB103" s="8">
        <v>0.58499999999999996</v>
      </c>
    </row>
    <row r="104" spans="3:28" x14ac:dyDescent="0.2">
      <c r="C104" s="234">
        <v>94</v>
      </c>
      <c r="D104" s="283" t="s">
        <v>35</v>
      </c>
      <c r="E104" s="232">
        <f>I104+M104+Q104+U104+Y104</f>
        <v>791.80799999999999</v>
      </c>
      <c r="F104" s="153">
        <f t="shared" si="15"/>
        <v>783.86400000000003</v>
      </c>
      <c r="G104" s="153">
        <f t="shared" si="15"/>
        <v>634.173</v>
      </c>
      <c r="H104" s="464">
        <f t="shared" si="15"/>
        <v>7.944</v>
      </c>
      <c r="I104" s="230">
        <f t="shared" si="13"/>
        <v>734.74</v>
      </c>
      <c r="J104" s="153">
        <v>734.74</v>
      </c>
      <c r="K104" s="153">
        <v>634.173</v>
      </c>
      <c r="L104" s="229"/>
      <c r="M104" s="55"/>
      <c r="N104" s="153"/>
      <c r="O104" s="153"/>
      <c r="P104" s="229"/>
      <c r="Q104" s="55"/>
      <c r="R104" s="13"/>
      <c r="S104" s="13"/>
      <c r="T104" s="209"/>
      <c r="U104" s="210">
        <f t="shared" si="14"/>
        <v>2.758</v>
      </c>
      <c r="V104" s="13">
        <v>2.758</v>
      </c>
      <c r="W104" s="13"/>
      <c r="X104" s="8"/>
      <c r="Y104" s="55">
        <f>Z104+AB104</f>
        <v>54.31</v>
      </c>
      <c r="Z104" s="153">
        <v>46.366</v>
      </c>
      <c r="AA104" s="153"/>
      <c r="AB104" s="12">
        <v>7.944</v>
      </c>
    </row>
    <row r="105" spans="3:28" x14ac:dyDescent="0.2">
      <c r="C105" s="234">
        <v>95</v>
      </c>
      <c r="D105" s="254" t="s">
        <v>103</v>
      </c>
      <c r="E105" s="232">
        <f t="shared" si="12"/>
        <v>460.47800000000001</v>
      </c>
      <c r="F105" s="231">
        <f t="shared" si="12"/>
        <v>460.47800000000001</v>
      </c>
      <c r="G105" s="153">
        <f t="shared" ref="G105:H109" si="16">K105+O105+S105+W105</f>
        <v>344.10899999999998</v>
      </c>
      <c r="H105" s="464"/>
      <c r="I105" s="230">
        <f>J105+L105</f>
        <v>411.53699999999998</v>
      </c>
      <c r="J105" s="153">
        <v>411.53699999999998</v>
      </c>
      <c r="K105" s="153">
        <v>318.02999999999997</v>
      </c>
      <c r="L105" s="229"/>
      <c r="M105" s="55">
        <f>N105+P105</f>
        <v>14.507</v>
      </c>
      <c r="N105" s="153">
        <v>14.507</v>
      </c>
      <c r="O105" s="153">
        <v>8.0790000000000006</v>
      </c>
      <c r="P105" s="220"/>
      <c r="Q105" s="55">
        <f>+R105</f>
        <v>14</v>
      </c>
      <c r="R105" s="13">
        <v>14</v>
      </c>
      <c r="S105" s="13">
        <v>13.8</v>
      </c>
      <c r="T105" s="209"/>
      <c r="U105" s="210">
        <f t="shared" si="14"/>
        <v>20.434000000000001</v>
      </c>
      <c r="V105" s="13">
        <v>20.434000000000001</v>
      </c>
      <c r="W105" s="13">
        <v>4.2</v>
      </c>
      <c r="X105" s="8"/>
      <c r="Y105" s="211"/>
      <c r="Z105" s="13"/>
      <c r="AA105" s="13"/>
      <c r="AB105" s="8"/>
    </row>
    <row r="106" spans="3:28" x14ac:dyDescent="0.2">
      <c r="C106" s="234">
        <v>96</v>
      </c>
      <c r="D106" s="255" t="s">
        <v>26</v>
      </c>
      <c r="E106" s="232">
        <f>I106+M106+Q106+U106+Y106</f>
        <v>973.25099999999998</v>
      </c>
      <c r="F106" s="153">
        <f>J106+N106+R106+V106+Z106</f>
        <v>971.55099999999993</v>
      </c>
      <c r="G106" s="153">
        <f>K106+O106+S106+W106+AA106</f>
        <v>769.17099999999994</v>
      </c>
      <c r="H106" s="464">
        <f>L106+P106+T106+X106+AB106</f>
        <v>1.7</v>
      </c>
      <c r="I106" s="210">
        <f t="shared" si="13"/>
        <v>505.55</v>
      </c>
      <c r="J106" s="13">
        <v>505.55</v>
      </c>
      <c r="K106" s="13">
        <v>435.41300000000001</v>
      </c>
      <c r="L106" s="11"/>
      <c r="M106" s="211">
        <f>N106+P106</f>
        <v>303.78199999999998</v>
      </c>
      <c r="N106" s="13">
        <f>303.782</f>
        <v>303.78199999999998</v>
      </c>
      <c r="O106" s="13">
        <v>263.98200000000003</v>
      </c>
      <c r="P106" s="11"/>
      <c r="Q106" s="211"/>
      <c r="R106" s="206"/>
      <c r="S106" s="206"/>
      <c r="T106" s="209"/>
      <c r="U106" s="210">
        <f t="shared" si="14"/>
        <v>93.072999999999993</v>
      </c>
      <c r="V106" s="13">
        <v>93.072999999999993</v>
      </c>
      <c r="W106" s="13">
        <v>69.775999999999996</v>
      </c>
      <c r="X106" s="8"/>
      <c r="Y106" s="211">
        <f>Z106+AB106</f>
        <v>70.846000000000004</v>
      </c>
      <c r="Z106" s="13">
        <v>69.146000000000001</v>
      </c>
      <c r="AA106" s="13"/>
      <c r="AB106" s="8">
        <v>1.7</v>
      </c>
    </row>
    <row r="107" spans="3:28" x14ac:dyDescent="0.2">
      <c r="C107" s="48">
        <v>97</v>
      </c>
      <c r="D107" s="251" t="s">
        <v>6</v>
      </c>
      <c r="E107" s="232">
        <f>I107+M107+Q107+U107+Y107</f>
        <v>611.84100000000001</v>
      </c>
      <c r="F107" s="153">
        <f>J107+N107+R107+V107+Z107</f>
        <v>611.84100000000001</v>
      </c>
      <c r="G107" s="153">
        <f t="shared" si="16"/>
        <v>382.74200000000002</v>
      </c>
      <c r="H107" s="464"/>
      <c r="I107" s="210"/>
      <c r="J107" s="13"/>
      <c r="K107" s="13"/>
      <c r="L107" s="11"/>
      <c r="M107" s="211">
        <f>N107+P107</f>
        <v>261.39999999999998</v>
      </c>
      <c r="N107" s="13">
        <f>261.4</f>
        <v>261.39999999999998</v>
      </c>
      <c r="O107" s="13">
        <v>178.87200000000001</v>
      </c>
      <c r="P107" s="207"/>
      <c r="Q107" s="211"/>
      <c r="R107" s="206"/>
      <c r="S107" s="206"/>
      <c r="T107" s="209"/>
      <c r="U107" s="210">
        <f t="shared" si="14"/>
        <v>317.87400000000002</v>
      </c>
      <c r="V107" s="13">
        <v>317.87400000000002</v>
      </c>
      <c r="W107" s="13">
        <v>203.87</v>
      </c>
      <c r="X107" s="209"/>
      <c r="Y107" s="211">
        <f>Z107+AB107</f>
        <v>32.567</v>
      </c>
      <c r="Z107" s="13">
        <v>32.567</v>
      </c>
      <c r="AA107" s="13"/>
      <c r="AB107" s="209"/>
    </row>
    <row r="108" spans="3:28" ht="25.5" x14ac:dyDescent="0.2">
      <c r="C108" s="48">
        <v>98</v>
      </c>
      <c r="D108" s="251" t="s">
        <v>32</v>
      </c>
      <c r="E108" s="232">
        <f>I108+M108+Q108+U108+Y108</f>
        <v>93.09</v>
      </c>
      <c r="F108" s="153">
        <f>J108+N108+R108+V108+Z108</f>
        <v>90.475000000000009</v>
      </c>
      <c r="G108" s="153">
        <f t="shared" si="16"/>
        <v>52.011000000000003</v>
      </c>
      <c r="H108" s="464">
        <f>L108+P108+T108+X108</f>
        <v>2.6149999999999998</v>
      </c>
      <c r="I108" s="210">
        <f t="shared" ref="I108:I119" si="17">J108+L108</f>
        <v>58.082000000000001</v>
      </c>
      <c r="J108" s="13">
        <v>57.383000000000003</v>
      </c>
      <c r="K108" s="13">
        <v>52.011000000000003</v>
      </c>
      <c r="L108" s="11">
        <v>0.69899999999999995</v>
      </c>
      <c r="M108" s="211"/>
      <c r="N108" s="13"/>
      <c r="O108" s="13"/>
      <c r="P108" s="207"/>
      <c r="Q108" s="208"/>
      <c r="R108" s="206"/>
      <c r="S108" s="206"/>
      <c r="T108" s="209"/>
      <c r="U108" s="210">
        <f t="shared" si="14"/>
        <v>24.173999999999999</v>
      </c>
      <c r="V108" s="13">
        <v>22.257999999999999</v>
      </c>
      <c r="W108" s="13"/>
      <c r="X108" s="8">
        <v>1.9159999999999999</v>
      </c>
      <c r="Y108" s="211">
        <f>Z108+AB108</f>
        <v>10.834</v>
      </c>
      <c r="Z108" s="13">
        <v>10.834</v>
      </c>
      <c r="AA108" s="13"/>
      <c r="AB108" s="8"/>
    </row>
    <row r="109" spans="3:28" x14ac:dyDescent="0.2">
      <c r="C109" s="48">
        <v>99</v>
      </c>
      <c r="D109" s="251" t="s">
        <v>273</v>
      </c>
      <c r="E109" s="55">
        <f t="shared" ref="E109:H119" si="18">I109+M109+Q109+U109</f>
        <v>373.60199999999998</v>
      </c>
      <c r="F109" s="231">
        <f t="shared" si="18"/>
        <v>355.32399999999996</v>
      </c>
      <c r="G109" s="153">
        <f t="shared" si="16"/>
        <v>179.60599999999999</v>
      </c>
      <c r="H109" s="12">
        <f t="shared" si="16"/>
        <v>18.277999999999999</v>
      </c>
      <c r="I109" s="210">
        <f t="shared" si="17"/>
        <v>225.32599999999999</v>
      </c>
      <c r="J109" s="13">
        <v>225.32599999999999</v>
      </c>
      <c r="K109" s="13">
        <v>178.33199999999999</v>
      </c>
      <c r="L109" s="11"/>
      <c r="M109" s="211">
        <f t="shared" ref="M109:M121" si="19">N109+P109</f>
        <v>1.302</v>
      </c>
      <c r="N109" s="13">
        <v>1.302</v>
      </c>
      <c r="O109" s="13">
        <v>1.274</v>
      </c>
      <c r="P109" s="207"/>
      <c r="Q109" s="208"/>
      <c r="R109" s="206"/>
      <c r="S109" s="206"/>
      <c r="T109" s="209"/>
      <c r="U109" s="210">
        <f t="shared" si="14"/>
        <v>146.97399999999999</v>
      </c>
      <c r="V109" s="13">
        <v>128.696</v>
      </c>
      <c r="W109" s="13"/>
      <c r="X109" s="8">
        <v>18.277999999999999</v>
      </c>
      <c r="Y109" s="211"/>
      <c r="Z109" s="13"/>
      <c r="AA109" s="13"/>
      <c r="AB109" s="8"/>
    </row>
    <row r="110" spans="3:28" x14ac:dyDescent="0.2">
      <c r="C110" s="48">
        <v>100</v>
      </c>
      <c r="D110" s="244" t="s">
        <v>7</v>
      </c>
      <c r="E110" s="55">
        <f t="shared" si="18"/>
        <v>229.96499999999997</v>
      </c>
      <c r="F110" s="231">
        <f t="shared" si="18"/>
        <v>227.91899999999998</v>
      </c>
      <c r="G110" s="153">
        <f t="shared" si="18"/>
        <v>132.51900000000001</v>
      </c>
      <c r="H110" s="12">
        <f t="shared" si="18"/>
        <v>2.0459999999999998</v>
      </c>
      <c r="I110" s="210">
        <f t="shared" si="17"/>
        <v>189.679</v>
      </c>
      <c r="J110" s="13">
        <v>187.63300000000001</v>
      </c>
      <c r="K110" s="13">
        <v>115.218</v>
      </c>
      <c r="L110" s="11">
        <v>2.0459999999999998</v>
      </c>
      <c r="M110" s="211">
        <f t="shared" si="19"/>
        <v>39.11</v>
      </c>
      <c r="N110" s="13">
        <v>39.11</v>
      </c>
      <c r="O110" s="13">
        <v>17.300999999999998</v>
      </c>
      <c r="P110" s="207"/>
      <c r="Q110" s="208"/>
      <c r="R110" s="206"/>
      <c r="S110" s="206"/>
      <c r="T110" s="209"/>
      <c r="U110" s="210">
        <f t="shared" si="14"/>
        <v>1.1759999999999999</v>
      </c>
      <c r="V110" s="13">
        <v>1.1759999999999999</v>
      </c>
      <c r="W110" s="13"/>
      <c r="X110" s="8"/>
      <c r="Y110" s="211"/>
      <c r="Z110" s="13"/>
      <c r="AA110" s="13"/>
      <c r="AB110" s="8"/>
    </row>
    <row r="111" spans="3:28" x14ac:dyDescent="0.2">
      <c r="C111" s="48">
        <v>101</v>
      </c>
      <c r="D111" s="244" t="s">
        <v>8</v>
      </c>
      <c r="E111" s="55">
        <f t="shared" si="18"/>
        <v>200.83900000000003</v>
      </c>
      <c r="F111" s="231">
        <f t="shared" si="18"/>
        <v>196.24100000000001</v>
      </c>
      <c r="G111" s="153">
        <f t="shared" si="18"/>
        <v>144.30200000000002</v>
      </c>
      <c r="H111" s="12">
        <f t="shared" si="18"/>
        <v>4.5979999999999999</v>
      </c>
      <c r="I111" s="210">
        <f t="shared" si="17"/>
        <v>173.84900000000002</v>
      </c>
      <c r="J111" s="13">
        <v>169.251</v>
      </c>
      <c r="K111" s="13">
        <v>128.83000000000001</v>
      </c>
      <c r="L111" s="11">
        <v>4.5979999999999999</v>
      </c>
      <c r="M111" s="211">
        <f t="shared" si="19"/>
        <v>25.478000000000002</v>
      </c>
      <c r="N111" s="13">
        <v>25.478000000000002</v>
      </c>
      <c r="O111" s="13">
        <v>15.472</v>
      </c>
      <c r="P111" s="207"/>
      <c r="Q111" s="211"/>
      <c r="R111" s="13"/>
      <c r="S111" s="206"/>
      <c r="T111" s="209"/>
      <c r="U111" s="210">
        <f t="shared" si="14"/>
        <v>1.512</v>
      </c>
      <c r="V111" s="13">
        <v>1.512</v>
      </c>
      <c r="W111" s="13"/>
      <c r="X111" s="8"/>
      <c r="Y111" s="211"/>
      <c r="Z111" s="13"/>
      <c r="AA111" s="13"/>
      <c r="AB111" s="8"/>
    </row>
    <row r="112" spans="3:28" x14ac:dyDescent="0.2">
      <c r="C112" s="48">
        <v>102</v>
      </c>
      <c r="D112" s="244" t="s">
        <v>9</v>
      </c>
      <c r="E112" s="55">
        <f t="shared" si="18"/>
        <v>269.80899999999997</v>
      </c>
      <c r="F112" s="231">
        <f t="shared" si="18"/>
        <v>269.80899999999997</v>
      </c>
      <c r="G112" s="153">
        <f t="shared" si="18"/>
        <v>194.33200000000002</v>
      </c>
      <c r="H112" s="12"/>
      <c r="I112" s="210">
        <f t="shared" si="17"/>
        <v>229.381</v>
      </c>
      <c r="J112" s="13">
        <v>229.381</v>
      </c>
      <c r="K112" s="13">
        <v>174.61</v>
      </c>
      <c r="L112" s="11"/>
      <c r="M112" s="211">
        <f t="shared" si="19"/>
        <v>31.193999999999999</v>
      </c>
      <c r="N112" s="13">
        <v>31.193999999999999</v>
      </c>
      <c r="O112" s="13">
        <v>19.722000000000001</v>
      </c>
      <c r="P112" s="207"/>
      <c r="Q112" s="208"/>
      <c r="R112" s="206"/>
      <c r="S112" s="206"/>
      <c r="T112" s="209"/>
      <c r="U112" s="210">
        <f t="shared" si="14"/>
        <v>9.234</v>
      </c>
      <c r="V112" s="13">
        <v>9.234</v>
      </c>
      <c r="W112" s="13"/>
      <c r="X112" s="8"/>
      <c r="Y112" s="211"/>
      <c r="Z112" s="13"/>
      <c r="AA112" s="13"/>
      <c r="AB112" s="8"/>
    </row>
    <row r="113" spans="3:28" x14ac:dyDescent="0.2">
      <c r="C113" s="48">
        <v>103</v>
      </c>
      <c r="D113" s="244" t="s">
        <v>10</v>
      </c>
      <c r="E113" s="55">
        <f t="shared" si="18"/>
        <v>114.97699999999999</v>
      </c>
      <c r="F113" s="231">
        <f t="shared" si="18"/>
        <v>114.97699999999999</v>
      </c>
      <c r="G113" s="153">
        <f t="shared" si="18"/>
        <v>93.94</v>
      </c>
      <c r="H113" s="12"/>
      <c r="I113" s="210">
        <f t="shared" si="17"/>
        <v>101.386</v>
      </c>
      <c r="J113" s="13">
        <v>101.386</v>
      </c>
      <c r="K113" s="13">
        <v>84.837000000000003</v>
      </c>
      <c r="L113" s="11"/>
      <c r="M113" s="211">
        <f t="shared" si="19"/>
        <v>13.510999999999999</v>
      </c>
      <c r="N113" s="13">
        <v>13.510999999999999</v>
      </c>
      <c r="O113" s="13">
        <v>9.1029999999999998</v>
      </c>
      <c r="P113" s="207"/>
      <c r="Q113" s="208"/>
      <c r="R113" s="206"/>
      <c r="S113" s="206"/>
      <c r="T113" s="209"/>
      <c r="U113" s="210">
        <f t="shared" si="14"/>
        <v>0.08</v>
      </c>
      <c r="V113" s="13">
        <v>0.08</v>
      </c>
      <c r="W113" s="13"/>
      <c r="X113" s="8"/>
      <c r="Y113" s="211"/>
      <c r="Z113" s="13"/>
      <c r="AA113" s="13"/>
      <c r="AB113" s="8"/>
    </row>
    <row r="114" spans="3:28" ht="12" customHeight="1" x14ac:dyDescent="0.2">
      <c r="C114" s="48">
        <v>104</v>
      </c>
      <c r="D114" s="244" t="s">
        <v>11</v>
      </c>
      <c r="E114" s="55">
        <f t="shared" si="18"/>
        <v>146.98099999999999</v>
      </c>
      <c r="F114" s="231">
        <f t="shared" si="18"/>
        <v>145.93099999999998</v>
      </c>
      <c r="G114" s="153">
        <f t="shared" si="18"/>
        <v>122.84700000000001</v>
      </c>
      <c r="H114" s="12">
        <f t="shared" si="18"/>
        <v>1.05</v>
      </c>
      <c r="I114" s="210">
        <f t="shared" si="17"/>
        <v>122.97799999999999</v>
      </c>
      <c r="J114" s="13">
        <v>122.97799999999999</v>
      </c>
      <c r="K114" s="13">
        <v>108.459</v>
      </c>
      <c r="L114" s="11"/>
      <c r="M114" s="211">
        <f t="shared" si="19"/>
        <v>20.044</v>
      </c>
      <c r="N114" s="13">
        <v>20.044</v>
      </c>
      <c r="O114" s="13">
        <v>14.352</v>
      </c>
      <c r="P114" s="207"/>
      <c r="Q114" s="208"/>
      <c r="R114" s="206"/>
      <c r="S114" s="206"/>
      <c r="T114" s="209"/>
      <c r="U114" s="210">
        <f t="shared" si="14"/>
        <v>3.9589999999999996</v>
      </c>
      <c r="V114" s="13">
        <v>2.9089999999999998</v>
      </c>
      <c r="W114" s="13">
        <v>3.5999999999999997E-2</v>
      </c>
      <c r="X114" s="8">
        <v>1.05</v>
      </c>
      <c r="Y114" s="211"/>
      <c r="Z114" s="13"/>
      <c r="AA114" s="13"/>
      <c r="AB114" s="8"/>
    </row>
    <row r="115" spans="3:28" x14ac:dyDescent="0.2">
      <c r="C115" s="234">
        <v>105</v>
      </c>
      <c r="D115" s="256" t="s">
        <v>12</v>
      </c>
      <c r="E115" s="55">
        <f t="shared" si="18"/>
        <v>273.73899999999998</v>
      </c>
      <c r="F115" s="231">
        <f t="shared" si="18"/>
        <v>273.73899999999998</v>
      </c>
      <c r="G115" s="153">
        <f t="shared" si="18"/>
        <v>173.87899999999999</v>
      </c>
      <c r="H115" s="12"/>
      <c r="I115" s="210">
        <f t="shared" si="17"/>
        <v>244.798</v>
      </c>
      <c r="J115" s="13">
        <v>244.798</v>
      </c>
      <c r="K115" s="13">
        <v>163.691</v>
      </c>
      <c r="L115" s="11"/>
      <c r="M115" s="211">
        <f t="shared" si="19"/>
        <v>28.561</v>
      </c>
      <c r="N115" s="13">
        <v>28.561</v>
      </c>
      <c r="O115" s="13">
        <v>10.188000000000001</v>
      </c>
      <c r="P115" s="207"/>
      <c r="Q115" s="208"/>
      <c r="R115" s="206"/>
      <c r="S115" s="206"/>
      <c r="T115" s="209"/>
      <c r="U115" s="210">
        <f t="shared" si="14"/>
        <v>0.38</v>
      </c>
      <c r="V115" s="13">
        <v>0.38</v>
      </c>
      <c r="W115" s="13"/>
      <c r="X115" s="8"/>
      <c r="Y115" s="211"/>
      <c r="Z115" s="13"/>
      <c r="AA115" s="13"/>
      <c r="AB115" s="8"/>
    </row>
    <row r="116" spans="3:28" x14ac:dyDescent="0.2">
      <c r="C116" s="234">
        <v>106</v>
      </c>
      <c r="D116" s="243" t="s">
        <v>106</v>
      </c>
      <c r="E116" s="55">
        <f t="shared" si="18"/>
        <v>241.69199999999998</v>
      </c>
      <c r="F116" s="231">
        <f t="shared" si="18"/>
        <v>241.69199999999998</v>
      </c>
      <c r="G116" s="153">
        <f t="shared" si="18"/>
        <v>173.97300000000001</v>
      </c>
      <c r="H116" s="12"/>
      <c r="I116" s="210">
        <f t="shared" si="17"/>
        <v>196.12799999999999</v>
      </c>
      <c r="J116" s="13">
        <v>196.12799999999999</v>
      </c>
      <c r="K116" s="13">
        <v>150.92500000000001</v>
      </c>
      <c r="L116" s="11"/>
      <c r="M116" s="211">
        <f t="shared" si="19"/>
        <v>44.552</v>
      </c>
      <c r="N116" s="13">
        <v>44.552</v>
      </c>
      <c r="O116" s="13">
        <v>23.047999999999998</v>
      </c>
      <c r="P116" s="207"/>
      <c r="Q116" s="211"/>
      <c r="R116" s="13"/>
      <c r="S116" s="13"/>
      <c r="T116" s="209"/>
      <c r="U116" s="210">
        <f t="shared" si="14"/>
        <v>1.012</v>
      </c>
      <c r="V116" s="13">
        <v>1.012</v>
      </c>
      <c r="W116" s="13"/>
      <c r="X116" s="8"/>
      <c r="Y116" s="211"/>
      <c r="Z116" s="13"/>
      <c r="AA116" s="13"/>
      <c r="AB116" s="8"/>
    </row>
    <row r="117" spans="3:28" x14ac:dyDescent="0.2">
      <c r="C117" s="234">
        <v>107</v>
      </c>
      <c r="D117" s="243" t="s">
        <v>14</v>
      </c>
      <c r="E117" s="55">
        <f t="shared" si="18"/>
        <v>116.608</v>
      </c>
      <c r="F117" s="231">
        <f t="shared" si="18"/>
        <v>116.608</v>
      </c>
      <c r="G117" s="153">
        <f t="shared" si="18"/>
        <v>94.771000000000001</v>
      </c>
      <c r="H117" s="12"/>
      <c r="I117" s="210">
        <f t="shared" si="17"/>
        <v>96.596000000000004</v>
      </c>
      <c r="J117" s="13">
        <v>96.596000000000004</v>
      </c>
      <c r="K117" s="13">
        <v>82.704999999999998</v>
      </c>
      <c r="L117" s="11"/>
      <c r="M117" s="211">
        <f t="shared" si="19"/>
        <v>19.456</v>
      </c>
      <c r="N117" s="13">
        <v>19.456</v>
      </c>
      <c r="O117" s="13">
        <v>12.066000000000001</v>
      </c>
      <c r="P117" s="207"/>
      <c r="Q117" s="211"/>
      <c r="R117" s="13"/>
      <c r="S117" s="13"/>
      <c r="T117" s="209"/>
      <c r="U117" s="210">
        <f t="shared" si="14"/>
        <v>0.55600000000000005</v>
      </c>
      <c r="V117" s="13">
        <v>0.55600000000000005</v>
      </c>
      <c r="W117" s="13"/>
      <c r="X117" s="8"/>
      <c r="Y117" s="211"/>
      <c r="Z117" s="13"/>
      <c r="AA117" s="13"/>
      <c r="AB117" s="8"/>
    </row>
    <row r="118" spans="3:28" x14ac:dyDescent="0.2">
      <c r="C118" s="48">
        <v>108</v>
      </c>
      <c r="D118" s="244" t="s">
        <v>27</v>
      </c>
      <c r="E118" s="41">
        <f t="shared" si="18"/>
        <v>270.5</v>
      </c>
      <c r="F118" s="50">
        <f t="shared" si="18"/>
        <v>270.5</v>
      </c>
      <c r="G118" s="39">
        <f t="shared" si="18"/>
        <v>169.85599999999999</v>
      </c>
      <c r="H118" s="42"/>
      <c r="I118" s="210">
        <f t="shared" si="17"/>
        <v>209.68100000000001</v>
      </c>
      <c r="J118" s="13">
        <v>209.68100000000001</v>
      </c>
      <c r="K118" s="13">
        <v>142.023</v>
      </c>
      <c r="L118" s="11"/>
      <c r="M118" s="211">
        <f t="shared" si="19"/>
        <v>59.21</v>
      </c>
      <c r="N118" s="13">
        <v>59.21</v>
      </c>
      <c r="O118" s="13">
        <v>27.832999999999998</v>
      </c>
      <c r="P118" s="207"/>
      <c r="Q118" s="208"/>
      <c r="R118" s="206"/>
      <c r="S118" s="206"/>
      <c r="T118" s="209"/>
      <c r="U118" s="210">
        <f t="shared" si="14"/>
        <v>1.609</v>
      </c>
      <c r="V118" s="13">
        <v>1.609</v>
      </c>
      <c r="W118" s="13"/>
      <c r="X118" s="8"/>
      <c r="Y118" s="211"/>
      <c r="Z118" s="13"/>
      <c r="AA118" s="13"/>
      <c r="AB118" s="8"/>
    </row>
    <row r="119" spans="3:28" x14ac:dyDescent="0.2">
      <c r="C119" s="239">
        <v>109</v>
      </c>
      <c r="D119" s="257" t="s">
        <v>15</v>
      </c>
      <c r="E119" s="41">
        <f t="shared" si="18"/>
        <v>507.35500000000002</v>
      </c>
      <c r="F119" s="50">
        <f t="shared" si="18"/>
        <v>502.35500000000002</v>
      </c>
      <c r="G119" s="39">
        <f t="shared" si="18"/>
        <v>109.268</v>
      </c>
      <c r="H119" s="42">
        <f t="shared" si="18"/>
        <v>5</v>
      </c>
      <c r="I119" s="210">
        <f t="shared" si="17"/>
        <v>436.149</v>
      </c>
      <c r="J119" s="13">
        <v>431.149</v>
      </c>
      <c r="K119" s="13">
        <v>100.08</v>
      </c>
      <c r="L119" s="11">
        <v>5</v>
      </c>
      <c r="M119" s="211">
        <f t="shared" si="19"/>
        <v>65.891000000000005</v>
      </c>
      <c r="N119" s="13">
        <v>65.891000000000005</v>
      </c>
      <c r="O119" s="13">
        <v>9.1880000000000006</v>
      </c>
      <c r="P119" s="207"/>
      <c r="Q119" s="208"/>
      <c r="R119" s="206"/>
      <c r="S119" s="206"/>
      <c r="T119" s="209"/>
      <c r="U119" s="210">
        <f t="shared" si="14"/>
        <v>5.3150000000000004</v>
      </c>
      <c r="V119" s="13">
        <v>5.3150000000000004</v>
      </c>
      <c r="W119" s="13"/>
      <c r="X119" s="8"/>
      <c r="Y119" s="211"/>
      <c r="Z119" s="13"/>
      <c r="AA119" s="13"/>
      <c r="AB119" s="8"/>
    </row>
    <row r="120" spans="3:28" x14ac:dyDescent="0.2">
      <c r="C120" s="197">
        <v>110</v>
      </c>
      <c r="D120" s="258" t="s">
        <v>28</v>
      </c>
      <c r="E120" s="105">
        <f t="shared" ref="E120:G125" si="20">+I120+M120+Q120+U120</f>
        <v>405.21099999999996</v>
      </c>
      <c r="F120" s="198">
        <f t="shared" si="20"/>
        <v>405.21099999999996</v>
      </c>
      <c r="G120" s="103">
        <f t="shared" si="20"/>
        <v>340.43599999999998</v>
      </c>
      <c r="H120" s="106"/>
      <c r="I120" s="270">
        <f t="shared" ref="I120:I125" si="21">+J120</f>
        <v>254.04499999999999</v>
      </c>
      <c r="J120" s="271">
        <v>254.04499999999999</v>
      </c>
      <c r="K120" s="271">
        <v>221.08699999999999</v>
      </c>
      <c r="L120" s="272"/>
      <c r="M120" s="211"/>
      <c r="N120" s="271"/>
      <c r="O120" s="271"/>
      <c r="P120" s="272"/>
      <c r="Q120" s="273">
        <f t="shared" ref="Q120:Q151" si="22">+R120</f>
        <v>125.283</v>
      </c>
      <c r="R120" s="271">
        <v>125.283</v>
      </c>
      <c r="S120" s="271">
        <v>119.349</v>
      </c>
      <c r="T120" s="274"/>
      <c r="U120" s="270">
        <f t="shared" ref="U120:U145" si="23">+V120</f>
        <v>25.882999999999999</v>
      </c>
      <c r="V120" s="271">
        <v>25.882999999999999</v>
      </c>
      <c r="W120" s="271"/>
      <c r="X120" s="274"/>
      <c r="Y120" s="273"/>
      <c r="Z120" s="271"/>
      <c r="AA120" s="271"/>
      <c r="AB120" s="274"/>
    </row>
    <row r="121" spans="3:28" x14ac:dyDescent="0.2">
      <c r="C121" s="48">
        <f>+C120+1</f>
        <v>111</v>
      </c>
      <c r="D121" s="244" t="s">
        <v>29</v>
      </c>
      <c r="E121" s="41">
        <f>+I121+M121+Q121+U121+Y121</f>
        <v>666.52600000000007</v>
      </c>
      <c r="F121" s="41">
        <f>+J121+N121+R121+V121+Z121</f>
        <v>666.52600000000007</v>
      </c>
      <c r="G121" s="39">
        <f t="shared" si="20"/>
        <v>550.45600000000002</v>
      </c>
      <c r="H121" s="42"/>
      <c r="I121" s="210">
        <f t="shared" si="21"/>
        <v>433.65899999999999</v>
      </c>
      <c r="J121" s="13">
        <v>433.65899999999999</v>
      </c>
      <c r="K121" s="13">
        <v>376.39600000000002</v>
      </c>
      <c r="L121" s="207"/>
      <c r="M121" s="211">
        <f t="shared" si="19"/>
        <v>2.3180000000000001</v>
      </c>
      <c r="N121" s="13">
        <f>2.318</f>
        <v>2.3180000000000001</v>
      </c>
      <c r="O121" s="13">
        <v>2.2690000000000001</v>
      </c>
      <c r="P121" s="207"/>
      <c r="Q121" s="211">
        <f t="shared" si="22"/>
        <v>182.148</v>
      </c>
      <c r="R121" s="13">
        <v>182.148</v>
      </c>
      <c r="S121" s="13">
        <v>171.791</v>
      </c>
      <c r="T121" s="8"/>
      <c r="U121" s="210">
        <f t="shared" si="23"/>
        <v>42.884</v>
      </c>
      <c r="V121" s="13">
        <v>42.884</v>
      </c>
      <c r="W121" s="13"/>
      <c r="X121" s="8"/>
      <c r="Y121" s="211">
        <f>+Z121</f>
        <v>5.5170000000000003</v>
      </c>
      <c r="Z121" s="13">
        <v>5.5170000000000003</v>
      </c>
      <c r="AA121" s="13"/>
      <c r="AB121" s="8"/>
    </row>
    <row r="122" spans="3:28" x14ac:dyDescent="0.2">
      <c r="C122" s="48">
        <f>+C121+1</f>
        <v>112</v>
      </c>
      <c r="D122" s="244" t="s">
        <v>16</v>
      </c>
      <c r="E122" s="41">
        <f t="shared" si="20"/>
        <v>291.47899999999998</v>
      </c>
      <c r="F122" s="50">
        <f t="shared" si="20"/>
        <v>291.47899999999998</v>
      </c>
      <c r="G122" s="39">
        <f t="shared" si="20"/>
        <v>222.31400000000002</v>
      </c>
      <c r="H122" s="42"/>
      <c r="I122" s="210">
        <f>+J122+L122</f>
        <v>191.02600000000001</v>
      </c>
      <c r="J122" s="13">
        <v>191.02600000000001</v>
      </c>
      <c r="K122" s="13">
        <v>141.94300000000001</v>
      </c>
      <c r="L122" s="11"/>
      <c r="M122" s="211"/>
      <c r="N122" s="13"/>
      <c r="O122" s="13"/>
      <c r="P122" s="207"/>
      <c r="Q122" s="211">
        <f t="shared" si="22"/>
        <v>84.402000000000001</v>
      </c>
      <c r="R122" s="13">
        <v>84.402000000000001</v>
      </c>
      <c r="S122" s="13">
        <v>80.370999999999995</v>
      </c>
      <c r="T122" s="8"/>
      <c r="U122" s="210">
        <f t="shared" si="23"/>
        <v>16.050999999999998</v>
      </c>
      <c r="V122" s="13">
        <v>16.050999999999998</v>
      </c>
      <c r="W122" s="13"/>
      <c r="X122" s="8"/>
      <c r="Y122" s="211"/>
      <c r="Z122" s="13"/>
      <c r="AA122" s="13"/>
      <c r="AB122" s="8"/>
    </row>
    <row r="123" spans="3:28" x14ac:dyDescent="0.2">
      <c r="C123" s="48">
        <f>+C122+1</f>
        <v>113</v>
      </c>
      <c r="D123" s="244" t="s">
        <v>107</v>
      </c>
      <c r="E123" s="41">
        <f>+I123+M123+Q123+U123+Y123</f>
        <v>552.31399999999996</v>
      </c>
      <c r="F123" s="41">
        <f>+J123+N123+R123+V123+Z123</f>
        <v>552.31399999999996</v>
      </c>
      <c r="G123" s="39">
        <f t="shared" si="20"/>
        <v>437.45600000000002</v>
      </c>
      <c r="H123" s="42"/>
      <c r="I123" s="210">
        <f t="shared" si="21"/>
        <v>258.423</v>
      </c>
      <c r="J123" s="13">
        <v>258.423</v>
      </c>
      <c r="K123" s="13">
        <v>207.49100000000001</v>
      </c>
      <c r="L123" s="207"/>
      <c r="M123" s="211"/>
      <c r="N123" s="13"/>
      <c r="O123" s="13"/>
      <c r="P123" s="207"/>
      <c r="Q123" s="211">
        <f t="shared" si="22"/>
        <v>243.78</v>
      </c>
      <c r="R123" s="13">
        <v>243.78</v>
      </c>
      <c r="S123" s="13">
        <v>229.965</v>
      </c>
      <c r="T123" s="8"/>
      <c r="U123" s="210">
        <f t="shared" si="23"/>
        <v>48.151000000000003</v>
      </c>
      <c r="V123" s="13">
        <v>48.151000000000003</v>
      </c>
      <c r="W123" s="13"/>
      <c r="X123" s="8"/>
      <c r="Y123" s="567">
        <f>+Z123</f>
        <v>1.96</v>
      </c>
      <c r="Z123" s="13">
        <v>1.96</v>
      </c>
      <c r="AA123" s="13"/>
      <c r="AB123" s="8"/>
    </row>
    <row r="124" spans="3:28" x14ac:dyDescent="0.2">
      <c r="C124" s="48">
        <f>+C123+1</f>
        <v>114</v>
      </c>
      <c r="D124" s="244" t="s">
        <v>108</v>
      </c>
      <c r="E124" s="41">
        <f t="shared" si="20"/>
        <v>212.005</v>
      </c>
      <c r="F124" s="50">
        <f t="shared" si="20"/>
        <v>212.005</v>
      </c>
      <c r="G124" s="39">
        <f t="shared" si="20"/>
        <v>175.417</v>
      </c>
      <c r="H124" s="42"/>
      <c r="I124" s="210">
        <f t="shared" si="21"/>
        <v>138.952</v>
      </c>
      <c r="J124" s="13">
        <v>138.952</v>
      </c>
      <c r="K124" s="13">
        <v>114.15300000000001</v>
      </c>
      <c r="L124" s="207"/>
      <c r="M124" s="275"/>
      <c r="N124" s="13"/>
      <c r="O124" s="13"/>
      <c r="P124" s="207"/>
      <c r="Q124" s="211">
        <f t="shared" si="22"/>
        <v>64.212999999999994</v>
      </c>
      <c r="R124" s="13">
        <v>64.212999999999994</v>
      </c>
      <c r="S124" s="13">
        <v>61.264000000000003</v>
      </c>
      <c r="T124" s="8"/>
      <c r="U124" s="210">
        <f t="shared" si="23"/>
        <v>8.84</v>
      </c>
      <c r="V124" s="13">
        <v>8.84</v>
      </c>
      <c r="W124" s="13"/>
      <c r="X124" s="8"/>
      <c r="Y124" s="211"/>
      <c r="Z124" s="13"/>
      <c r="AA124" s="13"/>
      <c r="AB124" s="8"/>
    </row>
    <row r="125" spans="3:28" x14ac:dyDescent="0.2">
      <c r="C125" s="48">
        <f>+C124+1</f>
        <v>115</v>
      </c>
      <c r="D125" s="244" t="s">
        <v>109</v>
      </c>
      <c r="E125" s="41">
        <f t="shared" si="20"/>
        <v>218.17099999999999</v>
      </c>
      <c r="F125" s="50">
        <f t="shared" si="20"/>
        <v>218.17099999999999</v>
      </c>
      <c r="G125" s="39">
        <f t="shared" si="20"/>
        <v>198.78200000000001</v>
      </c>
      <c r="H125" s="42"/>
      <c r="I125" s="210">
        <f t="shared" si="21"/>
        <v>113.273</v>
      </c>
      <c r="J125" s="13">
        <v>113.273</v>
      </c>
      <c r="K125" s="13">
        <v>107.129</v>
      </c>
      <c r="L125" s="207"/>
      <c r="M125" s="275"/>
      <c r="N125" s="13"/>
      <c r="O125" s="13"/>
      <c r="P125" s="207"/>
      <c r="Q125" s="211">
        <f t="shared" si="22"/>
        <v>95.537000000000006</v>
      </c>
      <c r="R125" s="13">
        <v>95.537000000000006</v>
      </c>
      <c r="S125" s="13">
        <v>91.653000000000006</v>
      </c>
      <c r="T125" s="8"/>
      <c r="U125" s="210">
        <f t="shared" si="23"/>
        <v>9.3610000000000007</v>
      </c>
      <c r="V125" s="13">
        <v>9.3610000000000007</v>
      </c>
      <c r="W125" s="13"/>
      <c r="X125" s="8"/>
      <c r="Y125" s="211"/>
      <c r="Z125" s="13"/>
      <c r="AA125" s="13"/>
      <c r="AB125" s="8"/>
    </row>
    <row r="126" spans="3:28" x14ac:dyDescent="0.2">
      <c r="C126" s="48">
        <v>116</v>
      </c>
      <c r="D126" s="244" t="s">
        <v>36</v>
      </c>
      <c r="E126" s="41">
        <f t="shared" ref="E126:H135" si="24">+I126+M126+Q126+U126</f>
        <v>692.99700000000007</v>
      </c>
      <c r="F126" s="50">
        <f t="shared" si="24"/>
        <v>689.54700000000003</v>
      </c>
      <c r="G126" s="39">
        <f t="shared" si="24"/>
        <v>566.548</v>
      </c>
      <c r="H126" s="42">
        <f t="shared" si="24"/>
        <v>3.45</v>
      </c>
      <c r="I126" s="210">
        <f>+J126+L126</f>
        <v>436.339</v>
      </c>
      <c r="J126" s="13">
        <v>434.839</v>
      </c>
      <c r="K126" s="13">
        <v>372.90800000000002</v>
      </c>
      <c r="L126" s="11">
        <v>1.5</v>
      </c>
      <c r="M126" s="275"/>
      <c r="N126" s="13"/>
      <c r="O126" s="13"/>
      <c r="P126" s="207"/>
      <c r="Q126" s="211">
        <f t="shared" si="22"/>
        <v>204.79300000000001</v>
      </c>
      <c r="R126" s="13">
        <v>204.79300000000001</v>
      </c>
      <c r="S126" s="13">
        <v>193.64</v>
      </c>
      <c r="T126" s="8"/>
      <c r="U126" s="210">
        <f>+V126+X126</f>
        <v>51.865000000000002</v>
      </c>
      <c r="V126" s="13">
        <v>49.914999999999999</v>
      </c>
      <c r="W126" s="13"/>
      <c r="X126" s="8">
        <v>1.95</v>
      </c>
      <c r="Y126" s="211"/>
      <c r="Z126" s="13"/>
      <c r="AA126" s="13"/>
      <c r="AB126" s="8"/>
    </row>
    <row r="127" spans="3:28" x14ac:dyDescent="0.2">
      <c r="C127" s="48">
        <v>117</v>
      </c>
      <c r="D127" s="244" t="s">
        <v>17</v>
      </c>
      <c r="E127" s="41">
        <f>+I127+M127+Q127+U127+Y127</f>
        <v>737.54799999999989</v>
      </c>
      <c r="F127" s="41">
        <f>+J127+N127+R127+V127+Z127</f>
        <v>737.54799999999989</v>
      </c>
      <c r="G127" s="39">
        <f t="shared" si="24"/>
        <v>643.49099999999999</v>
      </c>
      <c r="H127" s="42"/>
      <c r="I127" s="210">
        <f t="shared" ref="I127:I133" si="25">+J127</f>
        <v>201.94399999999999</v>
      </c>
      <c r="J127" s="13">
        <v>201.94399999999999</v>
      </c>
      <c r="K127" s="13">
        <v>148.96199999999999</v>
      </c>
      <c r="L127" s="11"/>
      <c r="M127" s="211"/>
      <c r="N127" s="13"/>
      <c r="O127" s="13"/>
      <c r="P127" s="11"/>
      <c r="Q127" s="211">
        <f t="shared" si="22"/>
        <v>516.09100000000001</v>
      </c>
      <c r="R127" s="13">
        <v>516.09100000000001</v>
      </c>
      <c r="S127" s="13">
        <v>494.529</v>
      </c>
      <c r="T127" s="8"/>
      <c r="U127" s="210">
        <f>V127+X127</f>
        <v>14.598000000000001</v>
      </c>
      <c r="V127" s="13">
        <v>14.598000000000001</v>
      </c>
      <c r="W127" s="13"/>
      <c r="X127" s="8"/>
      <c r="Y127" s="211">
        <f>Z127+AB127</f>
        <v>4.915</v>
      </c>
      <c r="Z127" s="13">
        <v>4.915</v>
      </c>
      <c r="AA127" s="13"/>
      <c r="AB127" s="8"/>
    </row>
    <row r="128" spans="3:28" x14ac:dyDescent="0.2">
      <c r="C128" s="48">
        <v>118</v>
      </c>
      <c r="D128" s="244" t="s">
        <v>111</v>
      </c>
      <c r="E128" s="41">
        <f t="shared" si="24"/>
        <v>100.399</v>
      </c>
      <c r="F128" s="50">
        <f t="shared" si="24"/>
        <v>97.048999999999992</v>
      </c>
      <c r="G128" s="39">
        <f t="shared" si="24"/>
        <v>84.394000000000005</v>
      </c>
      <c r="H128" s="42">
        <f t="shared" si="24"/>
        <v>3.35</v>
      </c>
      <c r="I128" s="210">
        <f>+J128+L128</f>
        <v>47.498000000000005</v>
      </c>
      <c r="J128" s="13">
        <v>44.148000000000003</v>
      </c>
      <c r="K128" s="13">
        <v>38.694000000000003</v>
      </c>
      <c r="L128" s="11">
        <v>3.35</v>
      </c>
      <c r="M128" s="275"/>
      <c r="N128" s="13"/>
      <c r="O128" s="13"/>
      <c r="P128" s="11"/>
      <c r="Q128" s="211">
        <f t="shared" si="22"/>
        <v>47.697000000000003</v>
      </c>
      <c r="R128" s="13">
        <v>47.697000000000003</v>
      </c>
      <c r="S128" s="13">
        <v>45.7</v>
      </c>
      <c r="T128" s="8"/>
      <c r="U128" s="210">
        <f>V128+X128</f>
        <v>5.2039999999999997</v>
      </c>
      <c r="V128" s="13">
        <v>5.2039999999999997</v>
      </c>
      <c r="W128" s="13"/>
      <c r="X128" s="8"/>
      <c r="Y128" s="211"/>
      <c r="Z128" s="13"/>
      <c r="AA128" s="13"/>
      <c r="AB128" s="8"/>
    </row>
    <row r="129" spans="3:28" x14ac:dyDescent="0.2">
      <c r="C129" s="48">
        <v>119</v>
      </c>
      <c r="D129" s="244" t="s">
        <v>263</v>
      </c>
      <c r="E129" s="41">
        <f t="shared" si="24"/>
        <v>152.00199999999998</v>
      </c>
      <c r="F129" s="50">
        <f t="shared" si="24"/>
        <v>152.00199999999998</v>
      </c>
      <c r="G129" s="39">
        <f t="shared" si="24"/>
        <v>119.83499999999999</v>
      </c>
      <c r="H129" s="42"/>
      <c r="I129" s="210">
        <f t="shared" si="25"/>
        <v>103.71</v>
      </c>
      <c r="J129" s="13">
        <v>103.71</v>
      </c>
      <c r="K129" s="13">
        <v>77.105999999999995</v>
      </c>
      <c r="L129" s="207"/>
      <c r="M129" s="275"/>
      <c r="N129" s="13"/>
      <c r="O129" s="13"/>
      <c r="P129" s="207"/>
      <c r="Q129" s="211">
        <f t="shared" si="22"/>
        <v>44.225999999999999</v>
      </c>
      <c r="R129" s="13">
        <v>44.225999999999999</v>
      </c>
      <c r="S129" s="13">
        <v>42.728999999999999</v>
      </c>
      <c r="T129" s="8"/>
      <c r="U129" s="210">
        <f t="shared" si="23"/>
        <v>4.0659999999999998</v>
      </c>
      <c r="V129" s="13">
        <v>4.0659999999999998</v>
      </c>
      <c r="W129" s="13"/>
      <c r="X129" s="8"/>
      <c r="Y129" s="211"/>
      <c r="Z129" s="13"/>
      <c r="AA129" s="13"/>
      <c r="AB129" s="8"/>
    </row>
    <row r="130" spans="3:28" x14ac:dyDescent="0.2">
      <c r="C130" s="48">
        <v>120</v>
      </c>
      <c r="D130" s="244" t="s">
        <v>37</v>
      </c>
      <c r="E130" s="41">
        <f t="shared" si="24"/>
        <v>276.553</v>
      </c>
      <c r="F130" s="50">
        <f t="shared" si="24"/>
        <v>276.553</v>
      </c>
      <c r="G130" s="39">
        <f t="shared" si="24"/>
        <v>262.52499999999998</v>
      </c>
      <c r="H130" s="42"/>
      <c r="I130" s="210">
        <f>+J130+L130</f>
        <v>42.741999999999997</v>
      </c>
      <c r="J130" s="13">
        <v>42.741999999999997</v>
      </c>
      <c r="K130" s="13">
        <v>38.383000000000003</v>
      </c>
      <c r="L130" s="11"/>
      <c r="M130" s="275"/>
      <c r="N130" s="13"/>
      <c r="O130" s="13"/>
      <c r="P130" s="207"/>
      <c r="Q130" s="211">
        <f t="shared" si="22"/>
        <v>233.61199999999999</v>
      </c>
      <c r="R130" s="13">
        <v>233.61199999999999</v>
      </c>
      <c r="S130" s="13">
        <v>224.142</v>
      </c>
      <c r="T130" s="8"/>
      <c r="U130" s="210">
        <f t="shared" si="23"/>
        <v>0.19900000000000001</v>
      </c>
      <c r="V130" s="13">
        <v>0.19900000000000001</v>
      </c>
      <c r="W130" s="13"/>
      <c r="X130" s="8"/>
      <c r="Y130" s="211"/>
      <c r="Z130" s="13"/>
      <c r="AA130" s="13"/>
      <c r="AB130" s="8"/>
    </row>
    <row r="131" spans="3:28" x14ac:dyDescent="0.2">
      <c r="C131" s="48">
        <v>121</v>
      </c>
      <c r="D131" s="259" t="s">
        <v>112</v>
      </c>
      <c r="E131" s="41">
        <f t="shared" si="24"/>
        <v>21.76</v>
      </c>
      <c r="F131" s="50">
        <f t="shared" si="24"/>
        <v>21.76</v>
      </c>
      <c r="G131" s="39">
        <f t="shared" si="24"/>
        <v>19.664999999999999</v>
      </c>
      <c r="H131" s="42"/>
      <c r="I131" s="210"/>
      <c r="J131" s="13"/>
      <c r="K131" s="13"/>
      <c r="L131" s="207"/>
      <c r="M131" s="275">
        <f>N131+P131</f>
        <v>1</v>
      </c>
      <c r="N131" s="13">
        <v>1</v>
      </c>
      <c r="O131" s="13"/>
      <c r="P131" s="207"/>
      <c r="Q131" s="211">
        <f t="shared" si="22"/>
        <v>20.76</v>
      </c>
      <c r="R131" s="13">
        <v>20.76</v>
      </c>
      <c r="S131" s="13">
        <v>19.664999999999999</v>
      </c>
      <c r="T131" s="8"/>
      <c r="U131" s="210"/>
      <c r="V131" s="13"/>
      <c r="W131" s="13"/>
      <c r="X131" s="276"/>
      <c r="Y131" s="211"/>
      <c r="Z131" s="13"/>
      <c r="AA131" s="13"/>
      <c r="AB131" s="276"/>
    </row>
    <row r="132" spans="3:28" x14ac:dyDescent="0.2">
      <c r="C132" s="48">
        <v>122</v>
      </c>
      <c r="D132" s="244" t="s">
        <v>18</v>
      </c>
      <c r="E132" s="41">
        <f t="shared" si="24"/>
        <v>1722.357</v>
      </c>
      <c r="F132" s="50">
        <f t="shared" si="24"/>
        <v>1718.575</v>
      </c>
      <c r="G132" s="39">
        <f t="shared" si="24"/>
        <v>1447.0619999999999</v>
      </c>
      <c r="H132" s="42">
        <f t="shared" si="24"/>
        <v>3.782</v>
      </c>
      <c r="I132" s="210">
        <f t="shared" si="25"/>
        <v>706.16300000000001</v>
      </c>
      <c r="J132" s="13">
        <v>706.16300000000001</v>
      </c>
      <c r="K132" s="13">
        <v>529.38499999999999</v>
      </c>
      <c r="L132" s="207"/>
      <c r="M132" s="275"/>
      <c r="N132" s="13"/>
      <c r="O132" s="13"/>
      <c r="P132" s="207"/>
      <c r="Q132" s="211">
        <f>R132+T132</f>
        <v>954.25900000000001</v>
      </c>
      <c r="R132" s="13">
        <v>951.38400000000001</v>
      </c>
      <c r="S132" s="13">
        <v>917.67700000000002</v>
      </c>
      <c r="T132" s="8">
        <v>2.875</v>
      </c>
      <c r="U132" s="210">
        <f>+V132+X132</f>
        <v>61.935000000000002</v>
      </c>
      <c r="V132" s="13">
        <v>61.027999999999999</v>
      </c>
      <c r="W132" s="13"/>
      <c r="X132" s="8">
        <v>0.90700000000000003</v>
      </c>
      <c r="Y132" s="211"/>
      <c r="Z132" s="13"/>
      <c r="AA132" s="13"/>
      <c r="AB132" s="8"/>
    </row>
    <row r="133" spans="3:28" x14ac:dyDescent="0.2">
      <c r="C133" s="48">
        <v>123</v>
      </c>
      <c r="D133" s="244" t="s">
        <v>114</v>
      </c>
      <c r="E133" s="41">
        <f t="shared" si="24"/>
        <v>85.123999999999995</v>
      </c>
      <c r="F133" s="50">
        <f t="shared" si="24"/>
        <v>85.123999999999995</v>
      </c>
      <c r="G133" s="39">
        <f t="shared" si="24"/>
        <v>63.567999999999998</v>
      </c>
      <c r="H133" s="42"/>
      <c r="I133" s="210">
        <f t="shared" si="25"/>
        <v>83.313999999999993</v>
      </c>
      <c r="J133" s="13">
        <v>83.313999999999993</v>
      </c>
      <c r="K133" s="13">
        <v>63.567999999999998</v>
      </c>
      <c r="L133" s="11"/>
      <c r="M133" s="275"/>
      <c r="N133" s="13"/>
      <c r="O133" s="13"/>
      <c r="P133" s="11"/>
      <c r="Q133" s="211"/>
      <c r="R133" s="13"/>
      <c r="S133" s="13"/>
      <c r="T133" s="8"/>
      <c r="U133" s="210">
        <f>+V133+X133</f>
        <v>1.81</v>
      </c>
      <c r="V133" s="13">
        <v>1.81</v>
      </c>
      <c r="W133" s="13"/>
      <c r="X133" s="8"/>
      <c r="Y133" s="211"/>
      <c r="Z133" s="13"/>
      <c r="AA133" s="13"/>
      <c r="AB133" s="8"/>
    </row>
    <row r="134" spans="3:28" x14ac:dyDescent="0.2">
      <c r="C134" s="48">
        <v>124</v>
      </c>
      <c r="D134" s="244" t="s">
        <v>115</v>
      </c>
      <c r="E134" s="52">
        <f>+I134+M134+Q134+U134+Y134</f>
        <v>1285.681</v>
      </c>
      <c r="F134" s="39">
        <f>+J134+N134+R134+V134+Z134</f>
        <v>1280.431</v>
      </c>
      <c r="G134" s="39">
        <f t="shared" si="24"/>
        <v>1120.0550000000001</v>
      </c>
      <c r="H134" s="42">
        <f t="shared" si="24"/>
        <v>5.25</v>
      </c>
      <c r="I134" s="210">
        <f>+J134+L134</f>
        <v>334.40499999999997</v>
      </c>
      <c r="J134" s="13">
        <v>334.40499999999997</v>
      </c>
      <c r="K134" s="13">
        <v>265.69200000000001</v>
      </c>
      <c r="L134" s="11"/>
      <c r="M134" s="275"/>
      <c r="N134" s="13"/>
      <c r="O134" s="13"/>
      <c r="P134" s="207"/>
      <c r="Q134" s="211">
        <f>R134+T134</f>
        <v>894.04899999999998</v>
      </c>
      <c r="R134" s="13">
        <v>888.79899999999998</v>
      </c>
      <c r="S134" s="13">
        <v>854.36300000000006</v>
      </c>
      <c r="T134" s="8">
        <v>5.25</v>
      </c>
      <c r="U134" s="210">
        <f t="shared" si="23"/>
        <v>36.895000000000003</v>
      </c>
      <c r="V134" s="13">
        <v>36.895000000000003</v>
      </c>
      <c r="W134" s="13"/>
      <c r="X134" s="8"/>
      <c r="Y134" s="211">
        <f>+Z134</f>
        <v>20.332000000000001</v>
      </c>
      <c r="Z134" s="13">
        <v>20.332000000000001</v>
      </c>
      <c r="AA134" s="13"/>
      <c r="AB134" s="8"/>
    </row>
    <row r="135" spans="3:28" x14ac:dyDescent="0.2">
      <c r="C135" s="48">
        <v>125</v>
      </c>
      <c r="D135" s="244" t="s">
        <v>19</v>
      </c>
      <c r="E135" s="52">
        <f t="shared" si="24"/>
        <v>785.14300000000014</v>
      </c>
      <c r="F135" s="50">
        <f t="shared" si="24"/>
        <v>785.14300000000014</v>
      </c>
      <c r="G135" s="39">
        <f t="shared" si="24"/>
        <v>641.28499999999997</v>
      </c>
      <c r="H135" s="42"/>
      <c r="I135" s="210">
        <f>+J135+L135</f>
        <v>304.17200000000003</v>
      </c>
      <c r="J135" s="13">
        <v>304.17200000000003</v>
      </c>
      <c r="K135" s="13">
        <v>199.422</v>
      </c>
      <c r="L135" s="11"/>
      <c r="M135" s="275"/>
      <c r="N135" s="13"/>
      <c r="O135" s="13"/>
      <c r="P135" s="207"/>
      <c r="Q135" s="211">
        <f t="shared" si="22"/>
        <v>458.48700000000002</v>
      </c>
      <c r="R135" s="13">
        <v>458.48700000000002</v>
      </c>
      <c r="S135" s="13">
        <v>441.863</v>
      </c>
      <c r="T135" s="8"/>
      <c r="U135" s="210">
        <f>+V135+X135</f>
        <v>22.484000000000002</v>
      </c>
      <c r="V135" s="13">
        <v>22.484000000000002</v>
      </c>
      <c r="W135" s="13"/>
      <c r="X135" s="8"/>
      <c r="Y135" s="211"/>
      <c r="Z135" s="13"/>
      <c r="AA135" s="13"/>
      <c r="AB135" s="8"/>
    </row>
    <row r="136" spans="3:28" x14ac:dyDescent="0.2">
      <c r="C136" s="48">
        <v>126</v>
      </c>
      <c r="D136" s="244" t="s">
        <v>116</v>
      </c>
      <c r="E136" s="52">
        <f t="shared" ref="E136:G137" si="26">I136+M136+Q136+U136</f>
        <v>43.997</v>
      </c>
      <c r="F136" s="50">
        <f t="shared" si="26"/>
        <v>43.997</v>
      </c>
      <c r="G136" s="39">
        <f t="shared" si="26"/>
        <v>39.878999999999998</v>
      </c>
      <c r="H136" s="42"/>
      <c r="I136" s="210">
        <f>J136+L136</f>
        <v>36.854999999999997</v>
      </c>
      <c r="J136" s="13">
        <v>36.854999999999997</v>
      </c>
      <c r="K136" s="13">
        <v>35.582999999999998</v>
      </c>
      <c r="L136" s="11"/>
      <c r="M136" s="275"/>
      <c r="N136" s="13"/>
      <c r="O136" s="13"/>
      <c r="P136" s="11"/>
      <c r="Q136" s="211"/>
      <c r="R136" s="13"/>
      <c r="S136" s="13"/>
      <c r="T136" s="8"/>
      <c r="U136" s="210">
        <f t="shared" si="23"/>
        <v>7.1420000000000003</v>
      </c>
      <c r="V136" s="13">
        <v>7.1420000000000003</v>
      </c>
      <c r="W136" s="13">
        <v>4.2960000000000003</v>
      </c>
      <c r="X136" s="8"/>
      <c r="Y136" s="211"/>
      <c r="Z136" s="13"/>
      <c r="AA136" s="13"/>
      <c r="AB136" s="8"/>
    </row>
    <row r="137" spans="3:28" x14ac:dyDescent="0.2">
      <c r="C137" s="48">
        <v>127</v>
      </c>
      <c r="D137" s="244" t="s">
        <v>117</v>
      </c>
      <c r="E137" s="52">
        <f>I137+M137+Q137+U137+Y137</f>
        <v>444.72</v>
      </c>
      <c r="F137" s="39">
        <f>J137+N137+R137+V137+Z137</f>
        <v>444.72</v>
      </c>
      <c r="G137" s="39">
        <f t="shared" si="26"/>
        <v>384.62900000000002</v>
      </c>
      <c r="H137" s="42"/>
      <c r="I137" s="210">
        <f>J137+L137</f>
        <v>216.346</v>
      </c>
      <c r="J137" s="13">
        <v>216.346</v>
      </c>
      <c r="K137" s="13">
        <v>172</v>
      </c>
      <c r="L137" s="11"/>
      <c r="M137" s="275">
        <f>N137+P137</f>
        <v>2.3180000000000001</v>
      </c>
      <c r="N137" s="13">
        <f>2.318</f>
        <v>2.3180000000000001</v>
      </c>
      <c r="O137" s="13">
        <v>2.2690000000000001</v>
      </c>
      <c r="P137" s="207"/>
      <c r="Q137" s="211">
        <f t="shared" si="22"/>
        <v>217.24799999999999</v>
      </c>
      <c r="R137" s="13">
        <v>217.24799999999999</v>
      </c>
      <c r="S137" s="13">
        <v>210.36</v>
      </c>
      <c r="T137" s="8"/>
      <c r="U137" s="210">
        <f t="shared" si="23"/>
        <v>8.5530000000000008</v>
      </c>
      <c r="V137" s="13">
        <v>8.5530000000000008</v>
      </c>
      <c r="W137" s="13"/>
      <c r="X137" s="8"/>
      <c r="Y137" s="211">
        <f t="shared" ref="Y137:Y143" si="27">+Z137</f>
        <v>0.255</v>
      </c>
      <c r="Z137" s="13">
        <v>0.255</v>
      </c>
      <c r="AA137" s="13"/>
      <c r="AB137" s="8"/>
    </row>
    <row r="138" spans="3:28" x14ac:dyDescent="0.2">
      <c r="C138" s="48">
        <v>128</v>
      </c>
      <c r="D138" s="244" t="s">
        <v>20</v>
      </c>
      <c r="E138" s="52">
        <f t="shared" ref="E138:G140" si="28">+I138+M138+Q138+U138</f>
        <v>749.05399999999997</v>
      </c>
      <c r="F138" s="50">
        <f t="shared" si="28"/>
        <v>749.05399999999997</v>
      </c>
      <c r="G138" s="39">
        <f t="shared" si="28"/>
        <v>618.85299999999995</v>
      </c>
      <c r="H138" s="42"/>
      <c r="I138" s="210">
        <f>+J138+L138</f>
        <v>280.84899999999999</v>
      </c>
      <c r="J138" s="13">
        <v>280.84899999999999</v>
      </c>
      <c r="K138" s="13">
        <v>183.13800000000001</v>
      </c>
      <c r="L138" s="11"/>
      <c r="M138" s="275"/>
      <c r="N138" s="13"/>
      <c r="O138" s="13"/>
      <c r="P138" s="207"/>
      <c r="Q138" s="211">
        <f t="shared" si="22"/>
        <v>451.44</v>
      </c>
      <c r="R138" s="13">
        <v>451.44</v>
      </c>
      <c r="S138" s="13">
        <v>435.71499999999997</v>
      </c>
      <c r="T138" s="8"/>
      <c r="U138" s="210">
        <f t="shared" si="23"/>
        <v>16.765000000000001</v>
      </c>
      <c r="V138" s="13">
        <v>16.765000000000001</v>
      </c>
      <c r="W138" s="13"/>
      <c r="X138" s="8"/>
      <c r="Y138" s="211"/>
      <c r="Z138" s="13"/>
      <c r="AA138" s="13"/>
      <c r="AB138" s="8"/>
    </row>
    <row r="139" spans="3:28" x14ac:dyDescent="0.2">
      <c r="C139" s="48">
        <v>129</v>
      </c>
      <c r="D139" s="260" t="s">
        <v>118</v>
      </c>
      <c r="E139" s="52">
        <f t="shared" si="28"/>
        <v>164.06899999999999</v>
      </c>
      <c r="F139" s="50">
        <f t="shared" si="28"/>
        <v>164.06899999999999</v>
      </c>
      <c r="G139" s="39">
        <f t="shared" si="28"/>
        <v>121.435</v>
      </c>
      <c r="H139" s="42"/>
      <c r="I139" s="210">
        <f>+J139</f>
        <v>104.43600000000001</v>
      </c>
      <c r="J139" s="13">
        <v>104.43600000000001</v>
      </c>
      <c r="K139" s="13">
        <v>72.561999999999998</v>
      </c>
      <c r="L139" s="11"/>
      <c r="M139" s="275"/>
      <c r="N139" s="13"/>
      <c r="O139" s="13"/>
      <c r="P139" s="11"/>
      <c r="Q139" s="211">
        <f t="shared" si="22"/>
        <v>51.311999999999998</v>
      </c>
      <c r="R139" s="13">
        <v>51.311999999999998</v>
      </c>
      <c r="S139" s="13">
        <v>48.872999999999998</v>
      </c>
      <c r="T139" s="8"/>
      <c r="U139" s="210">
        <f t="shared" si="23"/>
        <v>8.3209999999999997</v>
      </c>
      <c r="V139" s="13">
        <v>8.3209999999999997</v>
      </c>
      <c r="W139" s="13"/>
      <c r="X139" s="8"/>
      <c r="Y139" s="211"/>
      <c r="Z139" s="13"/>
      <c r="AA139" s="13"/>
      <c r="AB139" s="8"/>
    </row>
    <row r="140" spans="3:28" x14ac:dyDescent="0.2">
      <c r="C140" s="48">
        <v>130</v>
      </c>
      <c r="D140" s="244" t="s">
        <v>119</v>
      </c>
      <c r="E140" s="52">
        <f t="shared" si="28"/>
        <v>52.835000000000001</v>
      </c>
      <c r="F140" s="50">
        <f t="shared" si="28"/>
        <v>52.835000000000001</v>
      </c>
      <c r="G140" s="39">
        <f t="shared" si="28"/>
        <v>46.554000000000002</v>
      </c>
      <c r="H140" s="42"/>
      <c r="I140" s="210">
        <f>+J140</f>
        <v>49.780999999999999</v>
      </c>
      <c r="J140" s="13">
        <v>49.780999999999999</v>
      </c>
      <c r="K140" s="13">
        <v>44.957000000000001</v>
      </c>
      <c r="L140" s="11"/>
      <c r="M140" s="275"/>
      <c r="N140" s="13"/>
      <c r="O140" s="13"/>
      <c r="P140" s="11"/>
      <c r="Q140" s="211"/>
      <c r="R140" s="13"/>
      <c r="S140" s="13"/>
      <c r="T140" s="8"/>
      <c r="U140" s="210">
        <f t="shared" si="23"/>
        <v>3.0539999999999998</v>
      </c>
      <c r="V140" s="13">
        <v>3.0539999999999998</v>
      </c>
      <c r="W140" s="13">
        <v>1.597</v>
      </c>
      <c r="X140" s="8"/>
      <c r="Y140" s="211"/>
      <c r="Z140" s="13"/>
      <c r="AA140" s="13"/>
      <c r="AB140" s="8"/>
    </row>
    <row r="141" spans="3:28" x14ac:dyDescent="0.2">
      <c r="C141" s="48">
        <f>+C140+1</f>
        <v>131</v>
      </c>
      <c r="D141" s="244" t="s">
        <v>21</v>
      </c>
      <c r="E141" s="52">
        <f>I141+M141+Q141+U141+Y141</f>
        <v>702.21899999999994</v>
      </c>
      <c r="F141" s="39">
        <f>J141+N141+R141+V141+Z141</f>
        <v>702.21899999999994</v>
      </c>
      <c r="G141" s="39">
        <f t="shared" ref="E141:G142" si="29">K141+O141+S141+W141</f>
        <v>575.44799999999998</v>
      </c>
      <c r="H141" s="42"/>
      <c r="I141" s="210">
        <f>J141+L141</f>
        <v>249.548</v>
      </c>
      <c r="J141" s="13">
        <v>249.548</v>
      </c>
      <c r="K141" s="13">
        <v>179.49199999999999</v>
      </c>
      <c r="L141" s="11"/>
      <c r="M141" s="275">
        <f>N141+P141</f>
        <v>2.3180000000000001</v>
      </c>
      <c r="N141" s="13">
        <f>2.318</f>
        <v>2.3180000000000001</v>
      </c>
      <c r="O141" s="13">
        <v>2.2679999999999998</v>
      </c>
      <c r="P141" s="207"/>
      <c r="Q141" s="211">
        <f t="shared" si="22"/>
        <v>409.13</v>
      </c>
      <c r="R141" s="13">
        <v>409.13</v>
      </c>
      <c r="S141" s="13">
        <v>393.68799999999999</v>
      </c>
      <c r="T141" s="8"/>
      <c r="U141" s="210">
        <f t="shared" si="23"/>
        <v>24.683</v>
      </c>
      <c r="V141" s="13">
        <v>24.683</v>
      </c>
      <c r="W141" s="13"/>
      <c r="X141" s="8"/>
      <c r="Y141" s="211">
        <f t="shared" si="27"/>
        <v>16.54</v>
      </c>
      <c r="Z141" s="13">
        <v>16.54</v>
      </c>
      <c r="AA141" s="13"/>
      <c r="AB141" s="8"/>
    </row>
    <row r="142" spans="3:28" x14ac:dyDescent="0.2">
      <c r="C142" s="48">
        <f>+C141+1</f>
        <v>132</v>
      </c>
      <c r="D142" s="244" t="s">
        <v>120</v>
      </c>
      <c r="E142" s="52">
        <f t="shared" si="29"/>
        <v>35.79</v>
      </c>
      <c r="F142" s="50">
        <f t="shared" si="29"/>
        <v>35.79</v>
      </c>
      <c r="G142" s="39">
        <f t="shared" si="29"/>
        <v>34.225999999999999</v>
      </c>
      <c r="H142" s="42"/>
      <c r="I142" s="210">
        <f>J142+L142</f>
        <v>34.308</v>
      </c>
      <c r="J142" s="13">
        <v>34.308</v>
      </c>
      <c r="K142" s="13">
        <v>33.338999999999999</v>
      </c>
      <c r="L142" s="11"/>
      <c r="M142" s="275"/>
      <c r="N142" s="13"/>
      <c r="O142" s="13"/>
      <c r="P142" s="11"/>
      <c r="Q142" s="211"/>
      <c r="R142" s="13"/>
      <c r="S142" s="13"/>
      <c r="T142" s="8"/>
      <c r="U142" s="210">
        <f t="shared" si="23"/>
        <v>1.482</v>
      </c>
      <c r="V142" s="13">
        <v>1.482</v>
      </c>
      <c r="W142" s="13">
        <v>0.88700000000000001</v>
      </c>
      <c r="X142" s="8"/>
      <c r="Y142" s="211"/>
      <c r="Z142" s="13"/>
      <c r="AA142" s="13"/>
      <c r="AB142" s="8"/>
    </row>
    <row r="143" spans="3:28" x14ac:dyDescent="0.2">
      <c r="C143" s="48">
        <f>+C142+1</f>
        <v>133</v>
      </c>
      <c r="D143" s="244" t="s">
        <v>121</v>
      </c>
      <c r="E143" s="52">
        <f>+I143+M143+Q143+U143+Y143</f>
        <v>934.49600000000009</v>
      </c>
      <c r="F143" s="39">
        <f>+J143+N143+R143+V143+Z143</f>
        <v>934.49600000000009</v>
      </c>
      <c r="G143" s="39">
        <f t="shared" ref="E143:G151" si="30">+K143+O143+S143+W143</f>
        <v>715.57600000000002</v>
      </c>
      <c r="H143" s="42"/>
      <c r="I143" s="210">
        <f t="shared" ref="I143:I151" si="31">+J143</f>
        <v>425.904</v>
      </c>
      <c r="J143" s="13">
        <v>425.904</v>
      </c>
      <c r="K143" s="13">
        <v>250.36099999999999</v>
      </c>
      <c r="L143" s="207"/>
      <c r="M143" s="275">
        <f>N143+P143</f>
        <v>1.196</v>
      </c>
      <c r="N143" s="13">
        <f>1.196</f>
        <v>1.196</v>
      </c>
      <c r="O143" s="13">
        <v>1.171</v>
      </c>
      <c r="P143" s="207"/>
      <c r="Q143" s="211">
        <f t="shared" si="22"/>
        <v>481.82100000000003</v>
      </c>
      <c r="R143" s="13">
        <v>481.82100000000003</v>
      </c>
      <c r="S143" s="13">
        <v>464.04399999999998</v>
      </c>
      <c r="T143" s="209"/>
      <c r="U143" s="210">
        <f t="shared" si="23"/>
        <v>25.215</v>
      </c>
      <c r="V143" s="13">
        <v>25.215</v>
      </c>
      <c r="W143" s="13"/>
      <c r="X143" s="8"/>
      <c r="Y143" s="211">
        <f t="shared" si="27"/>
        <v>0.36</v>
      </c>
      <c r="Z143" s="13">
        <v>0.36</v>
      </c>
      <c r="AA143" s="13"/>
      <c r="AB143" s="8"/>
    </row>
    <row r="144" spans="3:28" x14ac:dyDescent="0.2">
      <c r="C144" s="48">
        <v>134</v>
      </c>
      <c r="D144" s="261" t="s">
        <v>262</v>
      </c>
      <c r="E144" s="41">
        <f>+I144+M144+Q144+U144</f>
        <v>61.320999999999998</v>
      </c>
      <c r="F144" s="50">
        <f>+J144+N144+R144+V144</f>
        <v>61.320999999999998</v>
      </c>
      <c r="G144" s="39">
        <f>+K144+O144+S144+W144</f>
        <v>58.328000000000003</v>
      </c>
      <c r="H144" s="42"/>
      <c r="I144" s="210">
        <f t="shared" si="31"/>
        <v>27.449000000000002</v>
      </c>
      <c r="J144" s="13">
        <v>27.449000000000002</v>
      </c>
      <c r="K144" s="13">
        <v>24.989000000000001</v>
      </c>
      <c r="L144" s="207"/>
      <c r="M144" s="275"/>
      <c r="N144" s="13"/>
      <c r="O144" s="13"/>
      <c r="P144" s="207"/>
      <c r="Q144" s="211">
        <f t="shared" si="22"/>
        <v>33.872</v>
      </c>
      <c r="R144" s="13">
        <v>33.872</v>
      </c>
      <c r="S144" s="13">
        <v>33.338999999999999</v>
      </c>
      <c r="T144" s="209"/>
      <c r="U144" s="210"/>
      <c r="V144" s="13"/>
      <c r="W144" s="13"/>
      <c r="X144" s="8"/>
      <c r="Y144" s="211"/>
      <c r="Z144" s="13"/>
      <c r="AA144" s="13"/>
      <c r="AB144" s="8"/>
    </row>
    <row r="145" spans="3:28" s="280" customFormat="1" x14ac:dyDescent="0.2">
      <c r="C145" s="234">
        <v>135</v>
      </c>
      <c r="D145" s="243" t="s">
        <v>33</v>
      </c>
      <c r="E145" s="55">
        <f t="shared" si="30"/>
        <v>365.745</v>
      </c>
      <c r="F145" s="231">
        <f t="shared" si="30"/>
        <v>365.745</v>
      </c>
      <c r="G145" s="153">
        <f t="shared" si="30"/>
        <v>307.31200000000001</v>
      </c>
      <c r="H145" s="12"/>
      <c r="I145" s="230">
        <f>J145+L145</f>
        <v>39.69</v>
      </c>
      <c r="J145" s="153">
        <v>39.69</v>
      </c>
      <c r="K145" s="153"/>
      <c r="L145" s="229"/>
      <c r="M145" s="284">
        <f>N145+P145</f>
        <v>123.392</v>
      </c>
      <c r="N145" s="153">
        <v>123.392</v>
      </c>
      <c r="O145" s="153">
        <v>115.651</v>
      </c>
      <c r="P145" s="229"/>
      <c r="Q145" s="55">
        <f t="shared" si="22"/>
        <v>196.06</v>
      </c>
      <c r="R145" s="153">
        <v>196.06</v>
      </c>
      <c r="S145" s="153">
        <v>191.661</v>
      </c>
      <c r="T145" s="12"/>
      <c r="U145" s="230">
        <f t="shared" si="23"/>
        <v>6.6029999999999998</v>
      </c>
      <c r="V145" s="153">
        <v>6.6029999999999998</v>
      </c>
      <c r="W145" s="153"/>
      <c r="X145" s="12"/>
      <c r="Y145" s="55"/>
      <c r="Z145" s="153"/>
      <c r="AA145" s="153"/>
      <c r="AB145" s="12"/>
    </row>
    <row r="146" spans="3:28" x14ac:dyDescent="0.2">
      <c r="C146" s="48">
        <v>136</v>
      </c>
      <c r="D146" s="244" t="s">
        <v>122</v>
      </c>
      <c r="E146" s="41">
        <f t="shared" si="30"/>
        <v>476.09500000000003</v>
      </c>
      <c r="F146" s="50">
        <f t="shared" si="30"/>
        <v>476.09500000000003</v>
      </c>
      <c r="G146" s="39">
        <f t="shared" si="30"/>
        <v>433.31899999999996</v>
      </c>
      <c r="H146" s="42"/>
      <c r="I146" s="210">
        <f t="shared" si="31"/>
        <v>413.67</v>
      </c>
      <c r="J146" s="13">
        <v>413.67</v>
      </c>
      <c r="K146" s="13">
        <v>385.28800000000001</v>
      </c>
      <c r="L146" s="207"/>
      <c r="M146" s="284">
        <f>N146+P146</f>
        <v>9.0060000000000002</v>
      </c>
      <c r="N146" s="13">
        <v>9.0060000000000002</v>
      </c>
      <c r="O146" s="13">
        <v>8.8780000000000001</v>
      </c>
      <c r="P146" s="207"/>
      <c r="Q146" s="211">
        <f t="shared" si="22"/>
        <v>22</v>
      </c>
      <c r="R146" s="13">
        <v>22</v>
      </c>
      <c r="S146" s="13">
        <v>21.686</v>
      </c>
      <c r="T146" s="8"/>
      <c r="U146" s="210">
        <f>+V146+X146</f>
        <v>31.419</v>
      </c>
      <c r="V146" s="13">
        <v>31.419</v>
      </c>
      <c r="W146" s="13">
        <v>17.466999999999999</v>
      </c>
      <c r="X146" s="8"/>
      <c r="Y146" s="211"/>
      <c r="Z146" s="13"/>
      <c r="AA146" s="13"/>
      <c r="AB146" s="8"/>
    </row>
    <row r="147" spans="3:28" x14ac:dyDescent="0.2">
      <c r="C147" s="48">
        <v>137</v>
      </c>
      <c r="D147" s="244" t="s">
        <v>31</v>
      </c>
      <c r="E147" s="41">
        <f t="shared" si="30"/>
        <v>148.99700000000001</v>
      </c>
      <c r="F147" s="50">
        <f t="shared" si="30"/>
        <v>148.99700000000001</v>
      </c>
      <c r="G147" s="39">
        <f t="shared" si="30"/>
        <v>135.04399999999998</v>
      </c>
      <c r="H147" s="42"/>
      <c r="I147" s="210">
        <f t="shared" si="31"/>
        <v>121.377</v>
      </c>
      <c r="J147" s="13">
        <v>121.377</v>
      </c>
      <c r="K147" s="13">
        <v>115.429</v>
      </c>
      <c r="L147" s="207"/>
      <c r="M147" s="275"/>
      <c r="N147" s="13"/>
      <c r="O147" s="13"/>
      <c r="P147" s="207"/>
      <c r="Q147" s="211">
        <f t="shared" si="22"/>
        <v>13</v>
      </c>
      <c r="R147" s="13">
        <v>13</v>
      </c>
      <c r="S147" s="13">
        <v>12.814</v>
      </c>
      <c r="T147" s="8"/>
      <c r="U147" s="210">
        <f>V147+X147</f>
        <v>14.62</v>
      </c>
      <c r="V147" s="13">
        <v>14.62</v>
      </c>
      <c r="W147" s="13">
        <v>6.8010000000000002</v>
      </c>
      <c r="X147" s="8"/>
      <c r="Y147" s="211"/>
      <c r="Z147" s="13"/>
      <c r="AA147" s="13"/>
      <c r="AB147" s="8"/>
    </row>
    <row r="148" spans="3:28" x14ac:dyDescent="0.2">
      <c r="C148" s="48">
        <v>138</v>
      </c>
      <c r="D148" s="243" t="s">
        <v>22</v>
      </c>
      <c r="E148" s="41">
        <f t="shared" si="30"/>
        <v>109.486</v>
      </c>
      <c r="F148" s="50">
        <f t="shared" si="30"/>
        <v>109.486</v>
      </c>
      <c r="G148" s="39">
        <f t="shared" si="30"/>
        <v>65.835000000000008</v>
      </c>
      <c r="H148" s="42"/>
      <c r="I148" s="210">
        <f t="shared" si="31"/>
        <v>74.807000000000002</v>
      </c>
      <c r="J148" s="13">
        <v>74.807000000000002</v>
      </c>
      <c r="K148" s="13">
        <v>65.486000000000004</v>
      </c>
      <c r="L148" s="207"/>
      <c r="M148" s="275"/>
      <c r="N148" s="13"/>
      <c r="O148" s="13"/>
      <c r="P148" s="207"/>
      <c r="Q148" s="211"/>
      <c r="R148" s="13"/>
      <c r="S148" s="13"/>
      <c r="T148" s="8"/>
      <c r="U148" s="210">
        <f>V148+X148</f>
        <v>34.679000000000002</v>
      </c>
      <c r="V148" s="13">
        <v>34.679000000000002</v>
      </c>
      <c r="W148" s="13">
        <v>0.34899999999999998</v>
      </c>
      <c r="X148" s="8"/>
      <c r="Y148" s="211"/>
      <c r="Z148" s="13"/>
      <c r="AA148" s="13"/>
      <c r="AB148" s="8"/>
    </row>
    <row r="149" spans="3:28" x14ac:dyDescent="0.2">
      <c r="C149" s="48">
        <v>139</v>
      </c>
      <c r="D149" s="243" t="s">
        <v>23</v>
      </c>
      <c r="E149" s="41">
        <f t="shared" si="30"/>
        <v>110.215</v>
      </c>
      <c r="F149" s="50">
        <f t="shared" si="30"/>
        <v>110.215</v>
      </c>
      <c r="G149" s="39">
        <f t="shared" si="30"/>
        <v>102.96199999999999</v>
      </c>
      <c r="H149" s="42"/>
      <c r="I149" s="210">
        <f t="shared" si="31"/>
        <v>38.640999999999998</v>
      </c>
      <c r="J149" s="13">
        <v>38.640999999999998</v>
      </c>
      <c r="K149" s="13">
        <v>32.633000000000003</v>
      </c>
      <c r="L149" s="207"/>
      <c r="M149" s="275"/>
      <c r="N149" s="13"/>
      <c r="O149" s="13"/>
      <c r="P149" s="207"/>
      <c r="Q149" s="211">
        <f t="shared" si="22"/>
        <v>71.424000000000007</v>
      </c>
      <c r="R149" s="13">
        <v>71.424000000000007</v>
      </c>
      <c r="S149" s="13">
        <v>70.328999999999994</v>
      </c>
      <c r="T149" s="8"/>
      <c r="U149" s="210">
        <f>V149+X149</f>
        <v>0.15</v>
      </c>
      <c r="V149" s="13">
        <v>0.15</v>
      </c>
      <c r="W149" s="13"/>
      <c r="X149" s="8"/>
      <c r="Y149" s="211"/>
      <c r="Z149" s="13"/>
      <c r="AA149" s="13"/>
      <c r="AB149" s="8"/>
    </row>
    <row r="150" spans="3:28" x14ac:dyDescent="0.2">
      <c r="C150" s="48">
        <v>140</v>
      </c>
      <c r="D150" s="262" t="s">
        <v>123</v>
      </c>
      <c r="E150" s="41">
        <f t="shared" si="30"/>
        <v>305.911</v>
      </c>
      <c r="F150" s="50">
        <f>+J150+N150+R150+V150</f>
        <v>305.911</v>
      </c>
      <c r="G150" s="39">
        <f t="shared" si="30"/>
        <v>248.97299999999998</v>
      </c>
      <c r="H150" s="42"/>
      <c r="I150" s="277">
        <f t="shared" si="31"/>
        <v>221.898</v>
      </c>
      <c r="J150" s="278">
        <v>221.898</v>
      </c>
      <c r="K150" s="278">
        <v>180.97499999999999</v>
      </c>
      <c r="L150" s="279"/>
      <c r="M150" s="284">
        <f>N150+P150</f>
        <v>2.86</v>
      </c>
      <c r="N150" s="13">
        <v>2.86</v>
      </c>
      <c r="O150" s="13">
        <v>2.819</v>
      </c>
      <c r="P150" s="207"/>
      <c r="Q150" s="211">
        <f t="shared" si="22"/>
        <v>66.209999999999994</v>
      </c>
      <c r="R150" s="13">
        <v>66.209999999999994</v>
      </c>
      <c r="S150" s="13">
        <v>63.134</v>
      </c>
      <c r="T150" s="8"/>
      <c r="U150" s="210">
        <f>V150+X150</f>
        <v>14.943</v>
      </c>
      <c r="V150" s="13">
        <v>14.943</v>
      </c>
      <c r="W150" s="13">
        <v>2.0449999999999999</v>
      </c>
      <c r="X150" s="8"/>
      <c r="Y150" s="211"/>
      <c r="Z150" s="13"/>
      <c r="AA150" s="13"/>
      <c r="AB150" s="8"/>
    </row>
    <row r="151" spans="3:28" ht="15" customHeight="1" thickBot="1" x14ac:dyDescent="0.25">
      <c r="C151" s="48">
        <v>141</v>
      </c>
      <c r="D151" s="263" t="s">
        <v>261</v>
      </c>
      <c r="E151" s="75">
        <f t="shared" si="30"/>
        <v>378.68299999999999</v>
      </c>
      <c r="F151" s="73">
        <f t="shared" si="30"/>
        <v>378.68299999999999</v>
      </c>
      <c r="G151" s="74">
        <f t="shared" si="30"/>
        <v>324.46299999999997</v>
      </c>
      <c r="H151" s="77"/>
      <c r="I151" s="277">
        <f t="shared" si="31"/>
        <v>229.97399999999999</v>
      </c>
      <c r="J151" s="278">
        <v>229.97399999999999</v>
      </c>
      <c r="K151" s="278">
        <v>191.03</v>
      </c>
      <c r="L151" s="279"/>
      <c r="M151" s="284">
        <f>N151+P151</f>
        <v>2.3180000000000001</v>
      </c>
      <c r="N151" s="278">
        <v>2.3180000000000001</v>
      </c>
      <c r="O151" s="278">
        <v>2.2690000000000001</v>
      </c>
      <c r="P151" s="279"/>
      <c r="Q151" s="275">
        <f t="shared" si="22"/>
        <v>135.86799999999999</v>
      </c>
      <c r="R151" s="278">
        <v>135.86799999999999</v>
      </c>
      <c r="S151" s="278">
        <v>131.16399999999999</v>
      </c>
      <c r="T151" s="452"/>
      <c r="U151" s="277">
        <f>V151+X151</f>
        <v>10.523</v>
      </c>
      <c r="V151" s="451">
        <v>10.523</v>
      </c>
      <c r="W151" s="278"/>
      <c r="X151" s="452"/>
      <c r="Y151" s="568"/>
      <c r="Z151" s="569"/>
      <c r="AA151" s="570"/>
      <c r="AB151" s="571"/>
    </row>
    <row r="152" spans="3:28" ht="13.5" thickBot="1" x14ac:dyDescent="0.25">
      <c r="C152" s="78">
        <v>142</v>
      </c>
      <c r="D152" s="562" t="s">
        <v>38</v>
      </c>
      <c r="E152" s="80">
        <f t="shared" ref="E152:Z152" si="32">E11+E15+E21+E22+E43+E50+E64+E68+E75+E77+E81+E101+E102+E103+E104+E105+E106+E107+SUM(E108:E151)</f>
        <v>33706.438000000009</v>
      </c>
      <c r="F152" s="458">
        <f t="shared" si="32"/>
        <v>30957.641000000003</v>
      </c>
      <c r="G152" s="458">
        <f t="shared" si="32"/>
        <v>18474.365000000002</v>
      </c>
      <c r="H152" s="459">
        <f t="shared" si="32"/>
        <v>2748.797</v>
      </c>
      <c r="I152" s="80">
        <f t="shared" si="32"/>
        <v>19215.739999999998</v>
      </c>
      <c r="J152" s="458">
        <f t="shared" si="32"/>
        <v>18400.576000000001</v>
      </c>
      <c r="K152" s="458">
        <f t="shared" si="32"/>
        <v>10336.457999999997</v>
      </c>
      <c r="L152" s="459">
        <f t="shared" si="32"/>
        <v>815.16399999999999</v>
      </c>
      <c r="M152" s="80">
        <f t="shared" si="32"/>
        <v>5012.2569999999996</v>
      </c>
      <c r="N152" s="458">
        <f t="shared" si="32"/>
        <v>3855.8590000000004</v>
      </c>
      <c r="O152" s="458">
        <f t="shared" si="32"/>
        <v>1738.7390000000003</v>
      </c>
      <c r="P152" s="461">
        <f t="shared" si="32"/>
        <v>1156.3979999999999</v>
      </c>
      <c r="Q152" s="80">
        <f t="shared" si="32"/>
        <v>6338.8000000000011</v>
      </c>
      <c r="R152" s="458">
        <f t="shared" si="32"/>
        <v>6330.6750000000011</v>
      </c>
      <c r="S152" s="458">
        <f t="shared" si="32"/>
        <v>6085.2799999999988</v>
      </c>
      <c r="T152" s="459">
        <f t="shared" si="32"/>
        <v>8.125</v>
      </c>
      <c r="U152" s="463">
        <f t="shared" si="32"/>
        <v>1331.8310000000001</v>
      </c>
      <c r="V152" s="458">
        <f t="shared" si="32"/>
        <v>1291.0679999999998</v>
      </c>
      <c r="W152" s="458">
        <f t="shared" si="32"/>
        <v>313.88799999999998</v>
      </c>
      <c r="X152" s="459">
        <f t="shared" si="32"/>
        <v>40.762999999999998</v>
      </c>
      <c r="Y152" s="463">
        <f t="shared" si="32"/>
        <v>1807.8099999999997</v>
      </c>
      <c r="Z152" s="458">
        <f t="shared" si="32"/>
        <v>1079.463</v>
      </c>
      <c r="AA152" s="458"/>
      <c r="AB152" s="459">
        <f>AB11+AB15+AB21+AB22+AB43+AB50+AB64+AB68+AB75+AB77+AB81+AB101+AB102+AB103+AB104+AB105+AB106+AB107+SUM(AB108:AB151)</f>
        <v>728.34700000000009</v>
      </c>
    </row>
    <row r="153" spans="3:28" x14ac:dyDescent="0.2"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3:28" x14ac:dyDescent="0.2"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3:28" x14ac:dyDescent="0.2">
      <c r="D155" s="5" t="s">
        <v>124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3:28" x14ac:dyDescent="0.2">
      <c r="D156" s="5" t="s">
        <v>230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3:28" x14ac:dyDescent="0.2">
      <c r="D157" s="87" t="s">
        <v>260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3:28" x14ac:dyDescent="0.2">
      <c r="D158" s="5" t="s">
        <v>125</v>
      </c>
    </row>
  </sheetData>
  <mergeCells count="29">
    <mergeCell ref="X9:X10"/>
    <mergeCell ref="N8:P8"/>
    <mergeCell ref="Q8:Q10"/>
    <mergeCell ref="R8:T8"/>
    <mergeCell ref="U8:U10"/>
    <mergeCell ref="V8:X8"/>
    <mergeCell ref="N9:O9"/>
    <mergeCell ref="R9:S9"/>
    <mergeCell ref="C8:C10"/>
    <mergeCell ref="D8:D10"/>
    <mergeCell ref="E8:E10"/>
    <mergeCell ref="F8:H8"/>
    <mergeCell ref="I8:I10"/>
    <mergeCell ref="Z8:AB8"/>
    <mergeCell ref="Z9:AA9"/>
    <mergeCell ref="AB9:AB10"/>
    <mergeCell ref="L9:L10"/>
    <mergeCell ref="H2:L2"/>
    <mergeCell ref="D5:Q5"/>
    <mergeCell ref="E6:K6"/>
    <mergeCell ref="M8:M10"/>
    <mergeCell ref="P9:P10"/>
    <mergeCell ref="J8:L8"/>
    <mergeCell ref="F9:G9"/>
    <mergeCell ref="H9:H10"/>
    <mergeCell ref="J9:K9"/>
    <mergeCell ref="Y8:Y10"/>
    <mergeCell ref="T9:T10"/>
    <mergeCell ref="V9:W9"/>
  </mergeCells>
  <pageMargins left="0.35433070866141736" right="0" top="0.78740157480314965" bottom="0.47244094488188981" header="0.51181102362204722" footer="0.51181102362204722"/>
  <pageSetup paperSize="8" scale="8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2.75" x14ac:dyDescent="0.2"/>
  <cols>
    <col min="1" max="1" width="4.5703125" customWidth="1"/>
    <col min="2" max="2" width="41.85546875" customWidth="1"/>
    <col min="3" max="3" width="10.42578125" customWidth="1"/>
    <col min="4" max="4" width="10.5703125" customWidth="1"/>
    <col min="5" max="5" width="9.5703125" customWidth="1"/>
    <col min="6" max="6" width="8.28515625" customWidth="1"/>
    <col min="7" max="8" width="9.5703125" customWidth="1"/>
    <col min="9" max="9" width="9.42578125" customWidth="1"/>
    <col min="10" max="10" width="7.42578125" customWidth="1"/>
    <col min="11" max="11" width="8.28515625" customWidth="1"/>
    <col min="12" max="12" width="8.5703125" customWidth="1"/>
    <col min="13" max="13" width="9.42578125" customWidth="1"/>
    <col min="14" max="14" width="8.5703125" customWidth="1"/>
    <col min="15" max="15" width="8.42578125" customWidth="1"/>
    <col min="16" max="16" width="8.7109375" customWidth="1"/>
    <col min="17" max="17" width="8.5703125" customWidth="1"/>
    <col min="18" max="18" width="6" customWidth="1"/>
    <col min="19" max="19" width="8.28515625" customWidth="1"/>
    <col min="20" max="20" width="8" customWidth="1"/>
    <col min="21" max="21" width="7.42578125" customWidth="1"/>
    <col min="22" max="22" width="6.42578125" customWidth="1"/>
  </cols>
  <sheetData>
    <row r="2" spans="1:22" x14ac:dyDescent="0.2">
      <c r="R2" s="14" t="s">
        <v>24</v>
      </c>
    </row>
    <row r="3" spans="1:22" x14ac:dyDescent="0.2">
      <c r="C3" s="605" t="s">
        <v>227</v>
      </c>
      <c r="D3" s="605"/>
      <c r="E3" s="605"/>
      <c r="F3" s="605"/>
      <c r="G3" s="605"/>
      <c r="H3" s="605"/>
      <c r="I3" s="605"/>
      <c r="J3" s="605"/>
      <c r="P3" s="14"/>
      <c r="R3" s="10" t="s">
        <v>228</v>
      </c>
      <c r="S3" s="3"/>
      <c r="T3" s="3"/>
      <c r="U3" s="4"/>
      <c r="V3" s="4"/>
    </row>
    <row r="4" spans="1:22" x14ac:dyDescent="0.2">
      <c r="B4" s="88"/>
      <c r="C4" s="605" t="s">
        <v>126</v>
      </c>
      <c r="D4" s="605"/>
      <c r="E4" s="605"/>
      <c r="F4" s="605"/>
      <c r="G4" s="605"/>
      <c r="H4" s="605"/>
      <c r="I4" s="605"/>
      <c r="P4" s="10"/>
      <c r="Q4" s="3"/>
      <c r="R4" s="14" t="s">
        <v>127</v>
      </c>
    </row>
    <row r="5" spans="1:22" ht="13.5" thickBot="1" x14ac:dyDescent="0.25">
      <c r="P5" s="14"/>
      <c r="T5" s="7" t="s">
        <v>128</v>
      </c>
    </row>
    <row r="6" spans="1:22" x14ac:dyDescent="0.2">
      <c r="A6" s="622"/>
      <c r="B6" s="624" t="s">
        <v>42</v>
      </c>
      <c r="C6" s="627" t="s">
        <v>43</v>
      </c>
      <c r="D6" s="620" t="s">
        <v>44</v>
      </c>
      <c r="E6" s="620"/>
      <c r="F6" s="621"/>
      <c r="G6" s="627" t="s">
        <v>45</v>
      </c>
      <c r="H6" s="620" t="s">
        <v>44</v>
      </c>
      <c r="I6" s="620"/>
      <c r="J6" s="594"/>
      <c r="K6" s="632" t="s">
        <v>229</v>
      </c>
      <c r="L6" s="620" t="s">
        <v>44</v>
      </c>
      <c r="M6" s="620"/>
      <c r="N6" s="621"/>
      <c r="O6" s="632" t="s">
        <v>46</v>
      </c>
      <c r="P6" s="620" t="s">
        <v>44</v>
      </c>
      <c r="Q6" s="620"/>
      <c r="R6" s="621"/>
      <c r="S6" s="632" t="s">
        <v>47</v>
      </c>
      <c r="T6" s="620" t="s">
        <v>44</v>
      </c>
      <c r="U6" s="620"/>
      <c r="V6" s="621"/>
    </row>
    <row r="7" spans="1:22" x14ac:dyDescent="0.2">
      <c r="A7" s="623"/>
      <c r="B7" s="625"/>
      <c r="C7" s="628"/>
      <c r="D7" s="630" t="s">
        <v>48</v>
      </c>
      <c r="E7" s="630"/>
      <c r="F7" s="631" t="s">
        <v>49</v>
      </c>
      <c r="G7" s="628"/>
      <c r="H7" s="630" t="s">
        <v>48</v>
      </c>
      <c r="I7" s="630"/>
      <c r="J7" s="597" t="s">
        <v>49</v>
      </c>
      <c r="K7" s="633"/>
      <c r="L7" s="630" t="s">
        <v>48</v>
      </c>
      <c r="M7" s="630"/>
      <c r="N7" s="631" t="s">
        <v>49</v>
      </c>
      <c r="O7" s="633"/>
      <c r="P7" s="630" t="s">
        <v>48</v>
      </c>
      <c r="Q7" s="630"/>
      <c r="R7" s="631" t="s">
        <v>49</v>
      </c>
      <c r="S7" s="633"/>
      <c r="T7" s="630" t="s">
        <v>48</v>
      </c>
      <c r="U7" s="630"/>
      <c r="V7" s="631" t="s">
        <v>49</v>
      </c>
    </row>
    <row r="8" spans="1:22" ht="48.75" thickBot="1" x14ac:dyDescent="0.25">
      <c r="A8" s="623"/>
      <c r="B8" s="626"/>
      <c r="C8" s="629"/>
      <c r="D8" s="89" t="s">
        <v>43</v>
      </c>
      <c r="E8" s="90" t="s">
        <v>50</v>
      </c>
      <c r="F8" s="599"/>
      <c r="G8" s="629"/>
      <c r="H8" s="89" t="s">
        <v>43</v>
      </c>
      <c r="I8" s="90" t="s">
        <v>50</v>
      </c>
      <c r="J8" s="609"/>
      <c r="K8" s="634"/>
      <c r="L8" s="89" t="s">
        <v>43</v>
      </c>
      <c r="M8" s="90" t="s">
        <v>50</v>
      </c>
      <c r="N8" s="599"/>
      <c r="O8" s="634"/>
      <c r="P8" s="89" t="s">
        <v>43</v>
      </c>
      <c r="Q8" s="90" t="s">
        <v>50</v>
      </c>
      <c r="R8" s="599"/>
      <c r="S8" s="634"/>
      <c r="T8" s="89" t="s">
        <v>43</v>
      </c>
      <c r="U8" s="90" t="s">
        <v>50</v>
      </c>
      <c r="V8" s="599"/>
    </row>
    <row r="9" spans="1:22" ht="30.75" thickBot="1" x14ac:dyDescent="0.3">
      <c r="A9" s="91">
        <v>1</v>
      </c>
      <c r="B9" s="92" t="s">
        <v>129</v>
      </c>
      <c r="C9" s="82">
        <f t="shared" ref="C9:F25" si="0">G9+K9+O9+S9</f>
        <v>0</v>
      </c>
      <c r="D9" s="79">
        <f t="shared" si="0"/>
        <v>0</v>
      </c>
      <c r="E9" s="79">
        <f t="shared" si="0"/>
        <v>0</v>
      </c>
      <c r="F9" s="82">
        <f t="shared" si="0"/>
        <v>0</v>
      </c>
      <c r="G9" s="93">
        <f>G13+G17+G18+G20+G25+G28+G31+SUM(G33:G43)+G23+G10</f>
        <v>0</v>
      </c>
      <c r="H9" s="94">
        <f>H13+H17+H18+H20+H25+H28+H31+SUM(H33:H43)+H23+H10</f>
        <v>0</v>
      </c>
      <c r="I9" s="94">
        <f>I13+I17+I18+I20+I25+I28+I31+SUM(I33:I43)+I23+I10</f>
        <v>0</v>
      </c>
      <c r="J9" s="95">
        <f>J13+J17+J18+J20+J25+J28+J31+SUM(J33:J43)+J23+J10</f>
        <v>0</v>
      </c>
      <c r="K9" s="94">
        <f>K13+K17+K18+K20+K25+K28+K31+SUM(K33:K43)</f>
        <v>0</v>
      </c>
      <c r="L9" s="79">
        <f>L13+L18+SUM(L33:L43)</f>
        <v>0</v>
      </c>
      <c r="M9" s="79">
        <f>M13+M17+M18+M20+M25+M28+M31+SUM(M33:M43)</f>
        <v>0</v>
      </c>
      <c r="N9" s="83"/>
      <c r="O9" s="93"/>
      <c r="P9" s="79"/>
      <c r="Q9" s="79"/>
      <c r="R9" s="85"/>
      <c r="S9" s="93">
        <f>S13+S17+S18+S20+S25+S28+S31+SUM(S33:S43)</f>
        <v>0</v>
      </c>
      <c r="T9" s="79">
        <f>T20+SUM(T34:T43)</f>
        <v>0</v>
      </c>
      <c r="U9" s="79">
        <f>U20+SUM(U34:U43)</f>
        <v>0</v>
      </c>
      <c r="V9" s="85"/>
    </row>
    <row r="10" spans="1:22" x14ac:dyDescent="0.2">
      <c r="A10" s="96">
        <v>2</v>
      </c>
      <c r="B10" s="97" t="s">
        <v>51</v>
      </c>
      <c r="C10" s="98">
        <f t="shared" si="0"/>
        <v>0</v>
      </c>
      <c r="D10" s="98">
        <f>H10+L10+P10+T10</f>
        <v>0</v>
      </c>
      <c r="E10" s="98">
        <f>I10+M10+Q10+U10</f>
        <v>0</v>
      </c>
      <c r="F10" s="99"/>
      <c r="G10" s="100">
        <f>G11+G12</f>
        <v>0</v>
      </c>
      <c r="H10" s="101">
        <f>H11+H12</f>
        <v>0</v>
      </c>
      <c r="I10" s="101">
        <f>I11+I12</f>
        <v>0</v>
      </c>
      <c r="J10" s="102"/>
      <c r="K10" s="98"/>
      <c r="L10" s="103"/>
      <c r="M10" s="103"/>
      <c r="N10" s="104"/>
      <c r="O10" s="105"/>
      <c r="P10" s="103"/>
      <c r="Q10" s="103"/>
      <c r="R10" s="106"/>
      <c r="S10" s="105"/>
      <c r="T10" s="103"/>
      <c r="U10" s="103"/>
      <c r="V10" s="106"/>
    </row>
    <row r="11" spans="1:22" x14ac:dyDescent="0.2">
      <c r="A11" s="96">
        <v>3</v>
      </c>
      <c r="B11" s="24" t="s">
        <v>52</v>
      </c>
      <c r="C11" s="25">
        <f t="shared" si="0"/>
        <v>0</v>
      </c>
      <c r="D11" s="25">
        <f>H11+L11+P11+T11</f>
        <v>0</v>
      </c>
      <c r="E11" s="25">
        <f>I11+M11+Q11+U11</f>
        <v>0</v>
      </c>
      <c r="F11" s="26"/>
      <c r="G11" s="27">
        <f>H11+J11</f>
        <v>0</v>
      </c>
      <c r="H11" s="28"/>
      <c r="I11" s="28"/>
      <c r="J11" s="106"/>
      <c r="K11" s="107"/>
      <c r="L11" s="103"/>
      <c r="M11" s="103"/>
      <c r="N11" s="107"/>
      <c r="O11" s="108"/>
      <c r="P11" s="103"/>
      <c r="Q11" s="103"/>
      <c r="R11" s="109"/>
      <c r="S11" s="108"/>
      <c r="T11" s="103"/>
      <c r="U11" s="103"/>
      <c r="V11" s="109"/>
    </row>
    <row r="12" spans="1:22" x14ac:dyDescent="0.2">
      <c r="A12" s="96">
        <v>4</v>
      </c>
      <c r="B12" s="32" t="s">
        <v>53</v>
      </c>
      <c r="C12" s="25">
        <f t="shared" si="0"/>
        <v>0</v>
      </c>
      <c r="D12" s="25">
        <f t="shared" si="0"/>
        <v>0</v>
      </c>
      <c r="E12" s="33">
        <f t="shared" si="0"/>
        <v>0</v>
      </c>
      <c r="F12" s="26"/>
      <c r="G12" s="27">
        <f>H12+J12</f>
        <v>0</v>
      </c>
      <c r="H12" s="34"/>
      <c r="I12" s="28"/>
      <c r="J12" s="106"/>
      <c r="K12" s="107"/>
      <c r="L12" s="103"/>
      <c r="M12" s="103"/>
      <c r="N12" s="107"/>
      <c r="O12" s="108"/>
      <c r="P12" s="103"/>
      <c r="Q12" s="103"/>
      <c r="R12" s="109"/>
      <c r="S12" s="108"/>
      <c r="T12" s="103"/>
      <c r="U12" s="103"/>
      <c r="V12" s="109"/>
    </row>
    <row r="13" spans="1:22" x14ac:dyDescent="0.2">
      <c r="A13" s="96">
        <v>5</v>
      </c>
      <c r="B13" s="110" t="s">
        <v>130</v>
      </c>
      <c r="C13" s="98">
        <f t="shared" si="0"/>
        <v>0</v>
      </c>
      <c r="D13" s="103">
        <f t="shared" ref="D13:J13" si="1">SUM(D14:D16)</f>
        <v>0</v>
      </c>
      <c r="E13" s="103">
        <f t="shared" si="1"/>
        <v>0</v>
      </c>
      <c r="F13" s="104">
        <f t="shared" si="1"/>
        <v>0</v>
      </c>
      <c r="G13" s="105">
        <f t="shared" si="1"/>
        <v>0</v>
      </c>
      <c r="H13" s="103">
        <f t="shared" si="1"/>
        <v>0</v>
      </c>
      <c r="I13" s="103">
        <f t="shared" si="1"/>
        <v>0</v>
      </c>
      <c r="J13" s="106">
        <f t="shared" si="1"/>
        <v>0</v>
      </c>
      <c r="K13" s="107">
        <f>K14+K15+K16</f>
        <v>0</v>
      </c>
      <c r="L13" s="39">
        <f>L14+L15+L16</f>
        <v>0</v>
      </c>
      <c r="M13" s="39">
        <f>M14+M15+M16</f>
        <v>0</v>
      </c>
      <c r="N13" s="107"/>
      <c r="O13" s="108"/>
      <c r="P13" s="103"/>
      <c r="Q13" s="103"/>
      <c r="R13" s="109"/>
      <c r="S13" s="108"/>
      <c r="T13" s="103"/>
      <c r="U13" s="103"/>
      <c r="V13" s="109"/>
    </row>
    <row r="14" spans="1:22" x14ac:dyDescent="0.2">
      <c r="A14" s="111">
        <f>+A13+1</f>
        <v>6</v>
      </c>
      <c r="B14" s="57" t="s">
        <v>131</v>
      </c>
      <c r="C14" s="25">
        <f t="shared" si="0"/>
        <v>0</v>
      </c>
      <c r="D14" s="33">
        <f t="shared" si="0"/>
        <v>0</v>
      </c>
      <c r="E14" s="33">
        <f t="shared" si="0"/>
        <v>0</v>
      </c>
      <c r="F14" s="33">
        <f t="shared" si="0"/>
        <v>0</v>
      </c>
      <c r="G14" s="27">
        <f t="shared" ref="G14:G24" si="2">H14+J14</f>
        <v>0</v>
      </c>
      <c r="H14" s="33"/>
      <c r="I14" s="112"/>
      <c r="J14" s="113"/>
      <c r="K14" s="25">
        <f>L14+N14</f>
        <v>0</v>
      </c>
      <c r="L14" s="114"/>
      <c r="M14" s="112"/>
      <c r="N14" s="115"/>
      <c r="O14" s="116"/>
      <c r="P14" s="114"/>
      <c r="Q14" s="114"/>
      <c r="R14" s="113"/>
      <c r="S14" s="27"/>
      <c r="T14" s="114"/>
      <c r="U14" s="114"/>
      <c r="V14" s="113"/>
    </row>
    <row r="15" spans="1:22" x14ac:dyDescent="0.2">
      <c r="A15" s="111">
        <v>7</v>
      </c>
      <c r="B15" s="57" t="s">
        <v>132</v>
      </c>
      <c r="C15" s="25">
        <f t="shared" si="0"/>
        <v>0</v>
      </c>
      <c r="D15" s="114">
        <f t="shared" si="0"/>
        <v>0</v>
      </c>
      <c r="E15" s="114"/>
      <c r="F15" s="104"/>
      <c r="G15" s="27">
        <f t="shared" si="2"/>
        <v>0</v>
      </c>
      <c r="H15" s="114"/>
      <c r="I15" s="114"/>
      <c r="J15" s="113"/>
      <c r="K15" s="37"/>
      <c r="L15" s="114"/>
      <c r="M15" s="114"/>
      <c r="N15" s="115"/>
      <c r="O15" s="116"/>
      <c r="P15" s="114"/>
      <c r="Q15" s="114"/>
      <c r="R15" s="113"/>
      <c r="S15" s="116"/>
      <c r="T15" s="114"/>
      <c r="U15" s="114"/>
      <c r="V15" s="113"/>
    </row>
    <row r="16" spans="1:22" x14ac:dyDescent="0.2">
      <c r="A16" s="111">
        <f>+A15+1</f>
        <v>8</v>
      </c>
      <c r="B16" s="57" t="s">
        <v>133</v>
      </c>
      <c r="C16" s="25">
        <f t="shared" si="0"/>
        <v>0</v>
      </c>
      <c r="D16" s="114">
        <f t="shared" si="0"/>
        <v>0</v>
      </c>
      <c r="E16" s="114"/>
      <c r="F16" s="104"/>
      <c r="G16" s="27">
        <f t="shared" si="2"/>
        <v>0</v>
      </c>
      <c r="H16" s="114"/>
      <c r="I16" s="114"/>
      <c r="J16" s="113"/>
      <c r="K16" s="37"/>
      <c r="L16" s="114"/>
      <c r="M16" s="114"/>
      <c r="N16" s="115"/>
      <c r="O16" s="116"/>
      <c r="P16" s="114"/>
      <c r="Q16" s="114"/>
      <c r="R16" s="113"/>
      <c r="S16" s="116"/>
      <c r="T16" s="114"/>
      <c r="U16" s="114"/>
      <c r="V16" s="113"/>
    </row>
    <row r="17" spans="1:22" x14ac:dyDescent="0.2">
      <c r="A17" s="111">
        <v>9</v>
      </c>
      <c r="B17" s="36" t="s">
        <v>134</v>
      </c>
      <c r="C17" s="37">
        <f t="shared" si="0"/>
        <v>0</v>
      </c>
      <c r="D17" s="39">
        <f t="shared" si="0"/>
        <v>0</v>
      </c>
      <c r="E17" s="39">
        <f>I17+M17+Q17+U17</f>
        <v>0</v>
      </c>
      <c r="F17" s="115"/>
      <c r="G17" s="41">
        <f t="shared" si="2"/>
        <v>0</v>
      </c>
      <c r="H17" s="39"/>
      <c r="I17" s="39"/>
      <c r="J17" s="113"/>
      <c r="K17" s="37"/>
      <c r="L17" s="114"/>
      <c r="M17" s="114"/>
      <c r="N17" s="115"/>
      <c r="O17" s="116"/>
      <c r="P17" s="114"/>
      <c r="Q17" s="114"/>
      <c r="R17" s="113"/>
      <c r="S17" s="116"/>
      <c r="T17" s="114"/>
      <c r="U17" s="114"/>
      <c r="V17" s="113"/>
    </row>
    <row r="18" spans="1:22" x14ac:dyDescent="0.2">
      <c r="A18" s="111">
        <v>10</v>
      </c>
      <c r="B18" s="36" t="s">
        <v>135</v>
      </c>
      <c r="C18" s="37">
        <f t="shared" si="0"/>
        <v>0</v>
      </c>
      <c r="D18" s="39">
        <f t="shared" si="0"/>
        <v>0</v>
      </c>
      <c r="E18" s="39"/>
      <c r="F18" s="115"/>
      <c r="G18" s="41"/>
      <c r="H18" s="117"/>
      <c r="I18" s="39"/>
      <c r="J18" s="118"/>
      <c r="K18" s="117">
        <f>K19</f>
        <v>0</v>
      </c>
      <c r="L18" s="39">
        <f>L19</f>
        <v>0</v>
      </c>
      <c r="M18" s="114"/>
      <c r="N18" s="115"/>
      <c r="O18" s="116"/>
      <c r="P18" s="114"/>
      <c r="Q18" s="114"/>
      <c r="R18" s="113"/>
      <c r="S18" s="116"/>
      <c r="T18" s="114"/>
      <c r="U18" s="114"/>
      <c r="V18" s="113"/>
    </row>
    <row r="19" spans="1:22" x14ac:dyDescent="0.2">
      <c r="A19" s="111">
        <v>11</v>
      </c>
      <c r="B19" s="57" t="s">
        <v>136</v>
      </c>
      <c r="C19" s="25">
        <f t="shared" si="0"/>
        <v>0</v>
      </c>
      <c r="D19" s="33">
        <f t="shared" si="0"/>
        <v>0</v>
      </c>
      <c r="E19" s="39"/>
      <c r="F19" s="115"/>
      <c r="G19" s="27"/>
      <c r="H19" s="54"/>
      <c r="I19" s="39"/>
      <c r="J19" s="118"/>
      <c r="K19" s="54">
        <f>L19+M19+N19</f>
        <v>0</v>
      </c>
      <c r="L19" s="114"/>
      <c r="M19" s="114"/>
      <c r="N19" s="115"/>
      <c r="O19" s="116"/>
      <c r="P19" s="114"/>
      <c r="Q19" s="114"/>
      <c r="R19" s="113"/>
      <c r="S19" s="116"/>
      <c r="T19" s="114"/>
      <c r="U19" s="114"/>
      <c r="V19" s="113"/>
    </row>
    <row r="20" spans="1:22" x14ac:dyDescent="0.2">
      <c r="A20" s="111">
        <v>12</v>
      </c>
      <c r="B20" s="36" t="s">
        <v>34</v>
      </c>
      <c r="C20" s="37">
        <f t="shared" si="0"/>
        <v>0</v>
      </c>
      <c r="D20" s="39">
        <f t="shared" si="0"/>
        <v>0</v>
      </c>
      <c r="E20" s="39"/>
      <c r="F20" s="40"/>
      <c r="G20" s="52">
        <f t="shared" si="2"/>
        <v>0</v>
      </c>
      <c r="H20" s="39">
        <f>H21+H22</f>
        <v>0</v>
      </c>
      <c r="I20" s="39"/>
      <c r="J20" s="53"/>
      <c r="K20" s="117"/>
      <c r="L20" s="39"/>
      <c r="M20" s="39"/>
      <c r="N20" s="117"/>
      <c r="O20" s="52"/>
      <c r="P20" s="39"/>
      <c r="Q20" s="39"/>
      <c r="R20" s="53"/>
      <c r="S20" s="52">
        <f>S21+S22</f>
        <v>0</v>
      </c>
      <c r="T20" s="39">
        <f>T21+T22</f>
        <v>0</v>
      </c>
      <c r="U20" s="39"/>
      <c r="V20" s="42"/>
    </row>
    <row r="21" spans="1:22" x14ac:dyDescent="0.2">
      <c r="A21" s="111">
        <v>13</v>
      </c>
      <c r="B21" s="57" t="s">
        <v>137</v>
      </c>
      <c r="C21" s="25">
        <f t="shared" si="0"/>
        <v>0</v>
      </c>
      <c r="D21" s="114">
        <f t="shared" si="0"/>
        <v>0</v>
      </c>
      <c r="E21" s="114"/>
      <c r="F21" s="115"/>
      <c r="G21" s="27">
        <f t="shared" si="2"/>
        <v>0</v>
      </c>
      <c r="H21" s="114"/>
      <c r="I21" s="114"/>
      <c r="J21" s="113"/>
      <c r="K21" s="37"/>
      <c r="L21" s="115"/>
      <c r="M21" s="114"/>
      <c r="N21" s="115"/>
      <c r="O21" s="116"/>
      <c r="P21" s="114"/>
      <c r="Q21" s="114"/>
      <c r="R21" s="113"/>
      <c r="S21" s="116"/>
      <c r="T21" s="114"/>
      <c r="U21" s="114"/>
      <c r="V21" s="113"/>
    </row>
    <row r="22" spans="1:22" ht="15.75" x14ac:dyDescent="0.25">
      <c r="A22" s="111">
        <v>14</v>
      </c>
      <c r="B22" s="57" t="s">
        <v>138</v>
      </c>
      <c r="C22" s="25">
        <f t="shared" si="0"/>
        <v>0</v>
      </c>
      <c r="D22" s="114">
        <f t="shared" si="0"/>
        <v>0</v>
      </c>
      <c r="E22" s="114"/>
      <c r="F22" s="115"/>
      <c r="G22" s="119"/>
      <c r="H22" s="114"/>
      <c r="I22" s="114"/>
      <c r="J22" s="113"/>
      <c r="K22" s="120"/>
      <c r="L22" s="115"/>
      <c r="M22" s="114"/>
      <c r="N22" s="115"/>
      <c r="O22" s="116"/>
      <c r="P22" s="114"/>
      <c r="Q22" s="114"/>
      <c r="R22" s="113"/>
      <c r="S22" s="27">
        <f>T22+V22</f>
        <v>0</v>
      </c>
      <c r="T22" s="114"/>
      <c r="U22" s="114"/>
      <c r="V22" s="113"/>
    </row>
    <row r="23" spans="1:22" x14ac:dyDescent="0.2">
      <c r="A23" s="111">
        <v>15</v>
      </c>
      <c r="B23" s="36" t="s">
        <v>139</v>
      </c>
      <c r="C23" s="37">
        <f t="shared" si="0"/>
        <v>0</v>
      </c>
      <c r="D23" s="39">
        <f t="shared" si="0"/>
        <v>0</v>
      </c>
      <c r="E23" s="39">
        <f t="shared" si="0"/>
        <v>0</v>
      </c>
      <c r="F23" s="40"/>
      <c r="G23" s="41">
        <f t="shared" si="2"/>
        <v>0</v>
      </c>
      <c r="H23" s="39">
        <f>H24</f>
        <v>0</v>
      </c>
      <c r="I23" s="39">
        <f>I24</f>
        <v>0</v>
      </c>
      <c r="J23" s="118"/>
      <c r="K23" s="121"/>
      <c r="L23" s="115"/>
      <c r="M23" s="114"/>
      <c r="N23" s="115"/>
      <c r="O23" s="116"/>
      <c r="P23" s="114"/>
      <c r="Q23" s="114"/>
      <c r="R23" s="113"/>
      <c r="S23" s="116"/>
      <c r="T23" s="114"/>
      <c r="U23" s="114"/>
      <c r="V23" s="113"/>
    </row>
    <row r="24" spans="1:22" x14ac:dyDescent="0.2">
      <c r="A24" s="111">
        <v>16</v>
      </c>
      <c r="B24" s="57" t="s">
        <v>140</v>
      </c>
      <c r="C24" s="25">
        <f t="shared" si="0"/>
        <v>0</v>
      </c>
      <c r="D24" s="114">
        <f t="shared" si="0"/>
        <v>0</v>
      </c>
      <c r="E24" s="114">
        <f t="shared" si="0"/>
        <v>0</v>
      </c>
      <c r="F24" s="115"/>
      <c r="G24" s="27">
        <f t="shared" si="2"/>
        <v>0</v>
      </c>
      <c r="H24" s="114"/>
      <c r="I24" s="114"/>
      <c r="J24" s="118"/>
      <c r="K24" s="121"/>
      <c r="L24" s="115"/>
      <c r="M24" s="114"/>
      <c r="N24" s="115"/>
      <c r="O24" s="116"/>
      <c r="P24" s="114"/>
      <c r="Q24" s="114"/>
      <c r="R24" s="113"/>
      <c r="S24" s="116"/>
      <c r="T24" s="114"/>
      <c r="U24" s="114"/>
      <c r="V24" s="113"/>
    </row>
    <row r="25" spans="1:22" x14ac:dyDescent="0.2">
      <c r="A25" s="111">
        <v>17</v>
      </c>
      <c r="B25" s="36" t="s">
        <v>141</v>
      </c>
      <c r="C25" s="37">
        <f t="shared" si="0"/>
        <v>0</v>
      </c>
      <c r="D25" s="39">
        <f t="shared" si="0"/>
        <v>0</v>
      </c>
      <c r="E25" s="39"/>
      <c r="F25" s="40"/>
      <c r="G25" s="52">
        <f>G26+G27</f>
        <v>0</v>
      </c>
      <c r="H25" s="39">
        <f>H26+H27</f>
        <v>0</v>
      </c>
      <c r="I25" s="39"/>
      <c r="J25" s="53"/>
      <c r="K25" s="121"/>
      <c r="L25" s="114"/>
      <c r="M25" s="114"/>
      <c r="N25" s="115"/>
      <c r="O25" s="116"/>
      <c r="P25" s="114"/>
      <c r="Q25" s="114"/>
      <c r="R25" s="113"/>
      <c r="S25" s="116"/>
      <c r="T25" s="114"/>
      <c r="U25" s="114"/>
      <c r="V25" s="113"/>
    </row>
    <row r="26" spans="1:22" ht="24" x14ac:dyDescent="0.2">
      <c r="A26" s="111">
        <v>18</v>
      </c>
      <c r="B26" s="122" t="s">
        <v>142</v>
      </c>
      <c r="C26" s="25">
        <f t="shared" ref="C26:E54" si="3">G26+K26+O26+S26</f>
        <v>0</v>
      </c>
      <c r="D26" s="114">
        <f t="shared" si="3"/>
        <v>0</v>
      </c>
      <c r="E26" s="114"/>
      <c r="F26" s="115"/>
      <c r="G26" s="123">
        <f>H26+J26</f>
        <v>0</v>
      </c>
      <c r="H26" s="114"/>
      <c r="I26" s="114"/>
      <c r="J26" s="118"/>
      <c r="K26" s="121"/>
      <c r="L26" s="114"/>
      <c r="M26" s="114"/>
      <c r="N26" s="115"/>
      <c r="O26" s="116"/>
      <c r="P26" s="114"/>
      <c r="Q26" s="114"/>
      <c r="R26" s="113"/>
      <c r="S26" s="116"/>
      <c r="T26" s="114"/>
      <c r="U26" s="114"/>
      <c r="V26" s="113"/>
    </row>
    <row r="27" spans="1:22" ht="25.5" x14ac:dyDescent="0.2">
      <c r="A27" s="111">
        <v>19</v>
      </c>
      <c r="B27" s="124" t="s">
        <v>143</v>
      </c>
      <c r="C27" s="25">
        <f t="shared" si="3"/>
        <v>0</v>
      </c>
      <c r="D27" s="114">
        <f t="shared" si="3"/>
        <v>0</v>
      </c>
      <c r="E27" s="114"/>
      <c r="F27" s="115"/>
      <c r="G27" s="123">
        <f>H27+J27</f>
        <v>0</v>
      </c>
      <c r="H27" s="114"/>
      <c r="I27" s="114"/>
      <c r="J27" s="118"/>
      <c r="K27" s="121"/>
      <c r="L27" s="114"/>
      <c r="M27" s="114"/>
      <c r="N27" s="115"/>
      <c r="O27" s="116"/>
      <c r="P27" s="114"/>
      <c r="Q27" s="114"/>
      <c r="R27" s="113"/>
      <c r="S27" s="116"/>
      <c r="T27" s="114"/>
      <c r="U27" s="114"/>
      <c r="V27" s="113"/>
    </row>
    <row r="28" spans="1:22" x14ac:dyDescent="0.2">
      <c r="A28" s="111">
        <f>+A27+1</f>
        <v>20</v>
      </c>
      <c r="B28" s="36" t="s">
        <v>144</v>
      </c>
      <c r="C28" s="37">
        <f t="shared" si="3"/>
        <v>0</v>
      </c>
      <c r="D28" s="39">
        <f t="shared" si="3"/>
        <v>0</v>
      </c>
      <c r="E28" s="114"/>
      <c r="F28" s="115"/>
      <c r="G28" s="52">
        <f>G29+G30</f>
        <v>0</v>
      </c>
      <c r="H28" s="39">
        <f>H29+H30</f>
        <v>0</v>
      </c>
      <c r="I28" s="114"/>
      <c r="J28" s="118"/>
      <c r="K28" s="121"/>
      <c r="L28" s="114"/>
      <c r="M28" s="114"/>
      <c r="N28" s="115"/>
      <c r="O28" s="116"/>
      <c r="P28" s="114"/>
      <c r="Q28" s="114"/>
      <c r="R28" s="113"/>
      <c r="S28" s="116"/>
      <c r="T28" s="114"/>
      <c r="U28" s="114"/>
      <c r="V28" s="113"/>
    </row>
    <row r="29" spans="1:22" x14ac:dyDescent="0.2">
      <c r="A29" s="111">
        <f>+A28+1</f>
        <v>21</v>
      </c>
      <c r="B29" s="125" t="s">
        <v>145</v>
      </c>
      <c r="C29" s="25">
        <f t="shared" si="3"/>
        <v>0</v>
      </c>
      <c r="D29" s="114">
        <f t="shared" si="3"/>
        <v>0</v>
      </c>
      <c r="E29" s="114"/>
      <c r="F29" s="115"/>
      <c r="G29" s="123">
        <f>H29+J29</f>
        <v>0</v>
      </c>
      <c r="H29" s="114"/>
      <c r="I29" s="114"/>
      <c r="J29" s="118"/>
      <c r="K29" s="121"/>
      <c r="L29" s="114"/>
      <c r="M29" s="114"/>
      <c r="N29" s="115"/>
      <c r="O29" s="116"/>
      <c r="P29" s="114"/>
      <c r="Q29" s="114"/>
      <c r="R29" s="113"/>
      <c r="S29" s="116"/>
      <c r="T29" s="114"/>
      <c r="U29" s="114"/>
      <c r="V29" s="113"/>
    </row>
    <row r="30" spans="1:22" x14ac:dyDescent="0.2">
      <c r="A30" s="111">
        <f>+A29+1</f>
        <v>22</v>
      </c>
      <c r="B30" s="57" t="s">
        <v>146</v>
      </c>
      <c r="C30" s="25">
        <f t="shared" si="3"/>
        <v>0</v>
      </c>
      <c r="D30" s="114">
        <f t="shared" si="3"/>
        <v>0</v>
      </c>
      <c r="E30" s="114"/>
      <c r="F30" s="115"/>
      <c r="G30" s="123">
        <f>H30+J30</f>
        <v>0</v>
      </c>
      <c r="H30" s="114"/>
      <c r="I30" s="114"/>
      <c r="J30" s="118"/>
      <c r="K30" s="121"/>
      <c r="L30" s="114"/>
      <c r="M30" s="114"/>
      <c r="N30" s="115"/>
      <c r="O30" s="116"/>
      <c r="P30" s="114"/>
      <c r="Q30" s="114"/>
      <c r="R30" s="113"/>
      <c r="S30" s="116"/>
      <c r="T30" s="114"/>
      <c r="U30" s="114"/>
      <c r="V30" s="113"/>
    </row>
    <row r="31" spans="1:22" x14ac:dyDescent="0.2">
      <c r="A31" s="111">
        <f>+A30+1</f>
        <v>23</v>
      </c>
      <c r="B31" s="36" t="s">
        <v>147</v>
      </c>
      <c r="C31" s="37">
        <f t="shared" si="3"/>
        <v>0</v>
      </c>
      <c r="D31" s="39">
        <f t="shared" si="3"/>
        <v>0</v>
      </c>
      <c r="E31" s="114"/>
      <c r="F31" s="115"/>
      <c r="G31" s="52">
        <f>H31</f>
        <v>0</v>
      </c>
      <c r="H31" s="39">
        <f>H32</f>
        <v>0</v>
      </c>
      <c r="I31" s="114"/>
      <c r="J31" s="118"/>
      <c r="K31" s="121"/>
      <c r="L31" s="114"/>
      <c r="M31" s="114"/>
      <c r="N31" s="115"/>
      <c r="O31" s="116"/>
      <c r="P31" s="114"/>
      <c r="Q31" s="114"/>
      <c r="R31" s="113"/>
      <c r="S31" s="116"/>
      <c r="T31" s="114"/>
      <c r="U31" s="114"/>
      <c r="V31" s="113"/>
    </row>
    <row r="32" spans="1:22" x14ac:dyDescent="0.2">
      <c r="A32" s="111">
        <f>+A31+1</f>
        <v>24</v>
      </c>
      <c r="B32" s="57" t="s">
        <v>148</v>
      </c>
      <c r="C32" s="25">
        <f t="shared" si="3"/>
        <v>0</v>
      </c>
      <c r="D32" s="114">
        <f t="shared" si="3"/>
        <v>0</v>
      </c>
      <c r="E32" s="114"/>
      <c r="F32" s="115"/>
      <c r="G32" s="116">
        <f t="shared" ref="G32:G43" si="4">H32+J32</f>
        <v>0</v>
      </c>
      <c r="H32" s="114"/>
      <c r="I32" s="114"/>
      <c r="J32" s="113"/>
      <c r="K32" s="120"/>
      <c r="L32" s="114"/>
      <c r="M32" s="114"/>
      <c r="N32" s="115"/>
      <c r="O32" s="116"/>
      <c r="P32" s="114"/>
      <c r="Q32" s="114"/>
      <c r="R32" s="113"/>
      <c r="S32" s="116"/>
      <c r="T32" s="114"/>
      <c r="U32" s="114"/>
      <c r="V32" s="113"/>
    </row>
    <row r="33" spans="1:22" x14ac:dyDescent="0.2">
      <c r="A33" s="111">
        <v>25</v>
      </c>
      <c r="B33" s="36" t="s">
        <v>1</v>
      </c>
      <c r="C33" s="37">
        <f t="shared" si="3"/>
        <v>0</v>
      </c>
      <c r="D33" s="39">
        <f t="shared" si="3"/>
        <v>0</v>
      </c>
      <c r="E33" s="39">
        <f t="shared" si="3"/>
        <v>0</v>
      </c>
      <c r="F33" s="40"/>
      <c r="G33" s="41">
        <f t="shared" si="4"/>
        <v>0</v>
      </c>
      <c r="H33" s="39"/>
      <c r="I33" s="39"/>
      <c r="J33" s="42"/>
      <c r="K33" s="37">
        <f>L33+N33</f>
        <v>0</v>
      </c>
      <c r="L33" s="39"/>
      <c r="M33" s="47"/>
      <c r="N33" s="40"/>
      <c r="O33" s="41"/>
      <c r="P33" s="39"/>
      <c r="Q33" s="39"/>
      <c r="R33" s="42"/>
      <c r="S33" s="41"/>
      <c r="T33" s="39"/>
      <c r="U33" s="39"/>
      <c r="V33" s="42"/>
    </row>
    <row r="34" spans="1:22" x14ac:dyDescent="0.2">
      <c r="A34" s="111">
        <v>26</v>
      </c>
      <c r="B34" s="36" t="s">
        <v>7</v>
      </c>
      <c r="C34" s="37">
        <f t="shared" si="3"/>
        <v>0</v>
      </c>
      <c r="D34" s="39">
        <f t="shared" si="3"/>
        <v>0</v>
      </c>
      <c r="E34" s="39">
        <f t="shared" si="3"/>
        <v>0</v>
      </c>
      <c r="F34" s="40"/>
      <c r="G34" s="41">
        <f t="shared" si="4"/>
        <v>0</v>
      </c>
      <c r="H34" s="39"/>
      <c r="I34" s="39"/>
      <c r="J34" s="42"/>
      <c r="K34" s="37">
        <f t="shared" ref="K34:K43" si="5">L34+N34</f>
        <v>0</v>
      </c>
      <c r="L34" s="39"/>
      <c r="M34" s="39"/>
      <c r="N34" s="44"/>
      <c r="O34" s="41"/>
      <c r="P34" s="39"/>
      <c r="Q34" s="39"/>
      <c r="R34" s="42"/>
      <c r="S34" s="41">
        <f t="shared" ref="S34:S43" si="6">T34+V34</f>
        <v>0</v>
      </c>
      <c r="T34" s="39"/>
      <c r="U34" s="39"/>
      <c r="V34" s="46"/>
    </row>
    <row r="35" spans="1:22" x14ac:dyDescent="0.2">
      <c r="A35" s="111">
        <f t="shared" ref="A35:A43" si="7">+A34+1</f>
        <v>27</v>
      </c>
      <c r="B35" s="36" t="s">
        <v>8</v>
      </c>
      <c r="C35" s="37">
        <f t="shared" si="3"/>
        <v>0</v>
      </c>
      <c r="D35" s="39">
        <f t="shared" si="3"/>
        <v>0</v>
      </c>
      <c r="E35" s="39">
        <f t="shared" si="3"/>
        <v>0</v>
      </c>
      <c r="F35" s="40"/>
      <c r="G35" s="41">
        <f t="shared" si="4"/>
        <v>0</v>
      </c>
      <c r="H35" s="39"/>
      <c r="I35" s="39"/>
      <c r="J35" s="46"/>
      <c r="K35" s="37">
        <f t="shared" si="5"/>
        <v>0</v>
      </c>
      <c r="L35" s="39"/>
      <c r="M35" s="39"/>
      <c r="N35" s="44"/>
      <c r="O35" s="41"/>
      <c r="P35" s="39"/>
      <c r="Q35" s="39"/>
      <c r="R35" s="42"/>
      <c r="S35" s="41">
        <f t="shared" si="6"/>
        <v>0</v>
      </c>
      <c r="T35" s="39"/>
      <c r="U35" s="39"/>
      <c r="V35" s="42"/>
    </row>
    <row r="36" spans="1:22" x14ac:dyDescent="0.2">
      <c r="A36" s="111">
        <f t="shared" si="7"/>
        <v>28</v>
      </c>
      <c r="B36" s="36" t="s">
        <v>9</v>
      </c>
      <c r="C36" s="37">
        <f t="shared" si="3"/>
        <v>0</v>
      </c>
      <c r="D36" s="39">
        <f t="shared" si="3"/>
        <v>0</v>
      </c>
      <c r="E36" s="39">
        <f t="shared" si="3"/>
        <v>0</v>
      </c>
      <c r="F36" s="40"/>
      <c r="G36" s="41">
        <f t="shared" si="4"/>
        <v>0</v>
      </c>
      <c r="H36" s="39"/>
      <c r="I36" s="39"/>
      <c r="J36" s="46"/>
      <c r="K36" s="37">
        <f t="shared" si="5"/>
        <v>0</v>
      </c>
      <c r="L36" s="39"/>
      <c r="M36" s="39"/>
      <c r="N36" s="44"/>
      <c r="O36" s="41"/>
      <c r="P36" s="39"/>
      <c r="Q36" s="39"/>
      <c r="R36" s="42"/>
      <c r="S36" s="41">
        <f t="shared" si="6"/>
        <v>0</v>
      </c>
      <c r="T36" s="39"/>
      <c r="U36" s="39"/>
      <c r="V36" s="46"/>
    </row>
    <row r="37" spans="1:22" x14ac:dyDescent="0.2">
      <c r="A37" s="111">
        <f t="shared" si="7"/>
        <v>29</v>
      </c>
      <c r="B37" s="36" t="s">
        <v>10</v>
      </c>
      <c r="C37" s="37">
        <f t="shared" si="3"/>
        <v>0</v>
      </c>
      <c r="D37" s="39">
        <f t="shared" si="3"/>
        <v>0</v>
      </c>
      <c r="E37" s="39">
        <f t="shared" si="3"/>
        <v>0</v>
      </c>
      <c r="F37" s="40"/>
      <c r="G37" s="41">
        <f t="shared" si="4"/>
        <v>0</v>
      </c>
      <c r="H37" s="39"/>
      <c r="I37" s="39"/>
      <c r="J37" s="46"/>
      <c r="K37" s="37">
        <f t="shared" si="5"/>
        <v>0</v>
      </c>
      <c r="L37" s="39"/>
      <c r="M37" s="39"/>
      <c r="N37" s="44"/>
      <c r="O37" s="41"/>
      <c r="P37" s="39"/>
      <c r="Q37" s="39"/>
      <c r="R37" s="42"/>
      <c r="S37" s="41">
        <f t="shared" si="6"/>
        <v>0</v>
      </c>
      <c r="T37" s="39"/>
      <c r="U37" s="39"/>
      <c r="V37" s="46"/>
    </row>
    <row r="38" spans="1:22" x14ac:dyDescent="0.2">
      <c r="A38" s="111">
        <f t="shared" si="7"/>
        <v>30</v>
      </c>
      <c r="B38" s="36" t="s">
        <v>11</v>
      </c>
      <c r="C38" s="37">
        <f t="shared" si="3"/>
        <v>0</v>
      </c>
      <c r="D38" s="39">
        <f t="shared" si="3"/>
        <v>0</v>
      </c>
      <c r="E38" s="39">
        <f t="shared" si="3"/>
        <v>0</v>
      </c>
      <c r="F38" s="40"/>
      <c r="G38" s="41">
        <f t="shared" si="4"/>
        <v>0</v>
      </c>
      <c r="H38" s="39"/>
      <c r="I38" s="39"/>
      <c r="J38" s="46"/>
      <c r="K38" s="37">
        <f t="shared" si="5"/>
        <v>0</v>
      </c>
      <c r="L38" s="39"/>
      <c r="M38" s="39"/>
      <c r="N38" s="44"/>
      <c r="O38" s="41"/>
      <c r="P38" s="39"/>
      <c r="Q38" s="39"/>
      <c r="R38" s="42"/>
      <c r="S38" s="41">
        <f t="shared" si="6"/>
        <v>0</v>
      </c>
      <c r="T38" s="39"/>
      <c r="U38" s="39"/>
      <c r="V38" s="46"/>
    </row>
    <row r="39" spans="1:22" x14ac:dyDescent="0.2">
      <c r="A39" s="111">
        <f t="shared" si="7"/>
        <v>31</v>
      </c>
      <c r="B39" s="36" t="s">
        <v>12</v>
      </c>
      <c r="C39" s="37">
        <f t="shared" si="3"/>
        <v>0</v>
      </c>
      <c r="D39" s="39">
        <f t="shared" si="3"/>
        <v>0</v>
      </c>
      <c r="E39" s="39">
        <f t="shared" si="3"/>
        <v>0</v>
      </c>
      <c r="F39" s="40"/>
      <c r="G39" s="41">
        <f t="shared" si="4"/>
        <v>0</v>
      </c>
      <c r="H39" s="39"/>
      <c r="I39" s="39"/>
      <c r="J39" s="42"/>
      <c r="K39" s="37">
        <f t="shared" si="5"/>
        <v>0</v>
      </c>
      <c r="L39" s="39"/>
      <c r="M39" s="39"/>
      <c r="N39" s="44"/>
      <c r="O39" s="41"/>
      <c r="P39" s="39"/>
      <c r="Q39" s="39"/>
      <c r="R39" s="42"/>
      <c r="S39" s="41">
        <f t="shared" si="6"/>
        <v>0</v>
      </c>
      <c r="T39" s="39"/>
      <c r="U39" s="39"/>
      <c r="V39" s="46"/>
    </row>
    <row r="40" spans="1:22" x14ac:dyDescent="0.2">
      <c r="A40" s="111">
        <f t="shared" si="7"/>
        <v>32</v>
      </c>
      <c r="B40" s="36" t="s">
        <v>13</v>
      </c>
      <c r="C40" s="37">
        <f t="shared" si="3"/>
        <v>0</v>
      </c>
      <c r="D40" s="39">
        <f t="shared" si="3"/>
        <v>0</v>
      </c>
      <c r="E40" s="39">
        <f t="shared" si="3"/>
        <v>0</v>
      </c>
      <c r="F40" s="40"/>
      <c r="G40" s="41">
        <f t="shared" si="4"/>
        <v>0</v>
      </c>
      <c r="H40" s="39"/>
      <c r="I40" s="39"/>
      <c r="J40" s="46"/>
      <c r="K40" s="37">
        <f t="shared" si="5"/>
        <v>0</v>
      </c>
      <c r="L40" s="39"/>
      <c r="M40" s="39"/>
      <c r="N40" s="44"/>
      <c r="O40" s="41"/>
      <c r="P40" s="39"/>
      <c r="Q40" s="39"/>
      <c r="R40" s="42"/>
      <c r="S40" s="41">
        <f t="shared" si="6"/>
        <v>0</v>
      </c>
      <c r="T40" s="39"/>
      <c r="U40" s="39"/>
      <c r="V40" s="46"/>
    </row>
    <row r="41" spans="1:22" x14ac:dyDescent="0.2">
      <c r="A41" s="111">
        <f t="shared" si="7"/>
        <v>33</v>
      </c>
      <c r="B41" s="36" t="s">
        <v>14</v>
      </c>
      <c r="C41" s="37">
        <f t="shared" si="3"/>
        <v>0</v>
      </c>
      <c r="D41" s="39">
        <f t="shared" si="3"/>
        <v>0</v>
      </c>
      <c r="E41" s="39">
        <f t="shared" si="3"/>
        <v>0</v>
      </c>
      <c r="F41" s="40"/>
      <c r="G41" s="41">
        <f t="shared" si="4"/>
        <v>0</v>
      </c>
      <c r="H41" s="39"/>
      <c r="I41" s="39"/>
      <c r="J41" s="46"/>
      <c r="K41" s="37">
        <f t="shared" si="5"/>
        <v>0</v>
      </c>
      <c r="L41" s="39"/>
      <c r="M41" s="39"/>
      <c r="N41" s="44"/>
      <c r="O41" s="41"/>
      <c r="P41" s="39"/>
      <c r="Q41" s="39"/>
      <c r="R41" s="42"/>
      <c r="S41" s="41">
        <f t="shared" si="6"/>
        <v>0</v>
      </c>
      <c r="T41" s="39"/>
      <c r="U41" s="39"/>
      <c r="V41" s="46"/>
    </row>
    <row r="42" spans="1:22" x14ac:dyDescent="0.2">
      <c r="A42" s="111">
        <f t="shared" si="7"/>
        <v>34</v>
      </c>
      <c r="B42" s="36" t="s">
        <v>27</v>
      </c>
      <c r="C42" s="37">
        <f t="shared" si="3"/>
        <v>0</v>
      </c>
      <c r="D42" s="39">
        <f t="shared" si="3"/>
        <v>0</v>
      </c>
      <c r="E42" s="39">
        <f t="shared" si="3"/>
        <v>0</v>
      </c>
      <c r="F42" s="40"/>
      <c r="G42" s="41">
        <f t="shared" si="4"/>
        <v>0</v>
      </c>
      <c r="H42" s="39"/>
      <c r="I42" s="39"/>
      <c r="J42" s="42"/>
      <c r="K42" s="37">
        <f t="shared" si="5"/>
        <v>0</v>
      </c>
      <c r="L42" s="39"/>
      <c r="M42" s="39"/>
      <c r="N42" s="44"/>
      <c r="O42" s="41"/>
      <c r="P42" s="39"/>
      <c r="Q42" s="39"/>
      <c r="R42" s="42"/>
      <c r="S42" s="41">
        <f t="shared" si="6"/>
        <v>0</v>
      </c>
      <c r="T42" s="39"/>
      <c r="U42" s="39"/>
      <c r="V42" s="46"/>
    </row>
    <row r="43" spans="1:22" ht="13.5" thickBot="1" x14ac:dyDescent="0.25">
      <c r="A43" s="126">
        <f t="shared" si="7"/>
        <v>35</v>
      </c>
      <c r="B43" s="72" t="s">
        <v>15</v>
      </c>
      <c r="C43" s="60">
        <f t="shared" si="3"/>
        <v>0</v>
      </c>
      <c r="D43" s="61">
        <f t="shared" si="3"/>
        <v>0</v>
      </c>
      <c r="E43" s="61">
        <f t="shared" si="3"/>
        <v>0</v>
      </c>
      <c r="F43" s="62"/>
      <c r="G43" s="75">
        <f t="shared" si="4"/>
        <v>0</v>
      </c>
      <c r="H43" s="74"/>
      <c r="I43" s="74"/>
      <c r="J43" s="76"/>
      <c r="K43" s="60">
        <f t="shared" si="5"/>
        <v>0</v>
      </c>
      <c r="L43" s="61"/>
      <c r="M43" s="61"/>
      <c r="N43" s="65"/>
      <c r="O43" s="75"/>
      <c r="P43" s="74"/>
      <c r="Q43" s="74"/>
      <c r="R43" s="77"/>
      <c r="S43" s="75">
        <f t="shared" si="6"/>
        <v>0</v>
      </c>
      <c r="T43" s="74"/>
      <c r="U43" s="74"/>
      <c r="V43" s="76"/>
    </row>
    <row r="44" spans="1:22" ht="30.75" thickBot="1" x14ac:dyDescent="0.3">
      <c r="A44" s="91">
        <v>36</v>
      </c>
      <c r="B44" s="92" t="s">
        <v>149</v>
      </c>
      <c r="C44" s="93">
        <f t="shared" si="3"/>
        <v>12628.068999999998</v>
      </c>
      <c r="D44" s="79">
        <f t="shared" si="3"/>
        <v>12616.249999999998</v>
      </c>
      <c r="E44" s="79">
        <f t="shared" si="3"/>
        <v>8198.4619999999977</v>
      </c>
      <c r="F44" s="85">
        <f>J44+N44+R44+V44</f>
        <v>11.819000000000001</v>
      </c>
      <c r="G44" s="94">
        <f>G45+SUM(G55:G85)+SUM(G86:G98)-G90</f>
        <v>5756.8810000000003</v>
      </c>
      <c r="H44" s="79">
        <f>H45+SUM(H55:H85)+SUM(H86:H98)-H90</f>
        <v>5747.0620000000008</v>
      </c>
      <c r="I44" s="79">
        <f>I45+SUM(I55:I85)+SUM(I86:I98)-I90</f>
        <v>3573.1329999999994</v>
      </c>
      <c r="J44" s="79">
        <f>J45+SUM(J55:J85)+SUM(J86:J98)</f>
        <v>9.8190000000000008</v>
      </c>
      <c r="K44" s="84">
        <f>K45+SUM(K55:K98)</f>
        <v>239.86199999999997</v>
      </c>
      <c r="L44" s="79">
        <f>L45+SUM(L55:L98)</f>
        <v>239.86199999999997</v>
      </c>
      <c r="M44" s="79">
        <f>M45+SUM(M55:M98)</f>
        <v>82.593000000000004</v>
      </c>
      <c r="N44" s="127"/>
      <c r="O44" s="128">
        <f>O45+SUM(O55:O98)</f>
        <v>6048.3999999999978</v>
      </c>
      <c r="P44" s="69">
        <f>P45+SUM(P55:P98)</f>
        <v>6048.3999999999978</v>
      </c>
      <c r="Q44" s="69">
        <f>Q45+SUM(Q55:Q98)</f>
        <v>4518.9329999999982</v>
      </c>
      <c r="R44" s="85"/>
      <c r="S44" s="84">
        <f>S45+SUM(S55:S98)</f>
        <v>582.92600000000004</v>
      </c>
      <c r="T44" s="79">
        <f>SUM(T55:T98)</f>
        <v>580.92600000000004</v>
      </c>
      <c r="U44" s="79">
        <f>SUM(U55:U98)</f>
        <v>23.803000000000004</v>
      </c>
      <c r="V44" s="85">
        <f>SUM(V55:V98)</f>
        <v>2</v>
      </c>
    </row>
    <row r="45" spans="1:22" x14ac:dyDescent="0.2">
      <c r="A45" s="96">
        <f>+A44+1</f>
        <v>37</v>
      </c>
      <c r="B45" s="110" t="s">
        <v>150</v>
      </c>
      <c r="C45" s="105">
        <f t="shared" si="3"/>
        <v>287.67100000000005</v>
      </c>
      <c r="D45" s="103">
        <f t="shared" si="3"/>
        <v>287.67100000000005</v>
      </c>
      <c r="E45" s="103">
        <f t="shared" si="3"/>
        <v>134.84699999999998</v>
      </c>
      <c r="F45" s="129"/>
      <c r="G45" s="130">
        <f>H45+J45</f>
        <v>169.44400000000002</v>
      </c>
      <c r="H45" s="131">
        <f>SUM(H46:H54)</f>
        <v>169.44400000000002</v>
      </c>
      <c r="I45" s="131">
        <f>SUM(I46:I53)</f>
        <v>123.249</v>
      </c>
      <c r="J45" s="132"/>
      <c r="K45" s="105">
        <f>+L45</f>
        <v>103.062</v>
      </c>
      <c r="L45" s="103">
        <f>SUM(L46:L54)</f>
        <v>103.062</v>
      </c>
      <c r="M45" s="103"/>
      <c r="N45" s="133"/>
      <c r="O45" s="130">
        <f>P45+R45</f>
        <v>15.164999999999999</v>
      </c>
      <c r="P45" s="131">
        <f>SUM(P46:P53)</f>
        <v>15.164999999999999</v>
      </c>
      <c r="Q45" s="134">
        <f>SUM(Q46:Q53)</f>
        <v>11.597999999999999</v>
      </c>
      <c r="R45" s="135"/>
      <c r="S45" s="136"/>
      <c r="T45" s="137"/>
      <c r="U45" s="137"/>
      <c r="V45" s="133"/>
    </row>
    <row r="46" spans="1:22" x14ac:dyDescent="0.2">
      <c r="A46" s="111">
        <v>38</v>
      </c>
      <c r="B46" s="57" t="s">
        <v>151</v>
      </c>
      <c r="C46" s="27">
        <f>D46+F46</f>
        <v>9</v>
      </c>
      <c r="D46" s="114">
        <f>G46+K46+O46+S46</f>
        <v>9</v>
      </c>
      <c r="E46" s="114">
        <f>I46+M46+Q46+U46</f>
        <v>6.8979999999999997</v>
      </c>
      <c r="F46" s="115"/>
      <c r="G46" s="116"/>
      <c r="H46" s="114"/>
      <c r="I46" s="114"/>
      <c r="J46" s="118"/>
      <c r="K46" s="116"/>
      <c r="L46" s="114"/>
      <c r="M46" s="114"/>
      <c r="N46" s="53"/>
      <c r="O46" s="27">
        <f>P46+R46</f>
        <v>9</v>
      </c>
      <c r="P46" s="114">
        <v>9</v>
      </c>
      <c r="Q46" s="114">
        <v>6.8979999999999997</v>
      </c>
      <c r="R46" s="118"/>
      <c r="S46" s="120"/>
      <c r="T46" s="114"/>
      <c r="U46" s="114"/>
      <c r="V46" s="138"/>
    </row>
    <row r="47" spans="1:22" x14ac:dyDescent="0.2">
      <c r="A47" s="111">
        <v>39</v>
      </c>
      <c r="B47" s="57" t="s">
        <v>152</v>
      </c>
      <c r="C47" s="27">
        <f t="shared" si="3"/>
        <v>103.062</v>
      </c>
      <c r="D47" s="114">
        <f t="shared" si="3"/>
        <v>103.062</v>
      </c>
      <c r="E47" s="114"/>
      <c r="F47" s="115"/>
      <c r="G47" s="116"/>
      <c r="H47" s="114"/>
      <c r="I47" s="114"/>
      <c r="J47" s="113"/>
      <c r="K47" s="27">
        <f>+L47</f>
        <v>103.062</v>
      </c>
      <c r="L47" s="114">
        <v>103.062</v>
      </c>
      <c r="M47" s="114"/>
      <c r="N47" s="113"/>
      <c r="O47" s="27"/>
      <c r="P47" s="114"/>
      <c r="Q47" s="114"/>
      <c r="R47" s="113"/>
      <c r="S47" s="120"/>
      <c r="T47" s="114"/>
      <c r="U47" s="114"/>
      <c r="V47" s="113"/>
    </row>
    <row r="48" spans="1:22" x14ac:dyDescent="0.2">
      <c r="A48" s="111">
        <v>40</v>
      </c>
      <c r="B48" s="57" t="s">
        <v>153</v>
      </c>
      <c r="C48" s="27">
        <f t="shared" si="3"/>
        <v>0</v>
      </c>
      <c r="D48" s="114">
        <f t="shared" si="3"/>
        <v>0</v>
      </c>
      <c r="E48" s="114"/>
      <c r="F48" s="115"/>
      <c r="G48" s="116">
        <f t="shared" ref="G48:G54" si="8">H48+J48</f>
        <v>0</v>
      </c>
      <c r="H48" s="114"/>
      <c r="I48" s="114"/>
      <c r="J48" s="113"/>
      <c r="K48" s="41"/>
      <c r="L48" s="114"/>
      <c r="M48" s="114"/>
      <c r="N48" s="113"/>
      <c r="O48" s="27"/>
      <c r="P48" s="114"/>
      <c r="Q48" s="114"/>
      <c r="R48" s="113"/>
      <c r="S48" s="120"/>
      <c r="T48" s="114"/>
      <c r="U48" s="114"/>
      <c r="V48" s="113"/>
    </row>
    <row r="49" spans="1:22" x14ac:dyDescent="0.2">
      <c r="A49" s="111">
        <v>41</v>
      </c>
      <c r="B49" s="56" t="s">
        <v>154</v>
      </c>
      <c r="C49" s="27">
        <f t="shared" si="3"/>
        <v>0</v>
      </c>
      <c r="D49" s="114">
        <f t="shared" si="3"/>
        <v>0</v>
      </c>
      <c r="E49" s="114"/>
      <c r="F49" s="115"/>
      <c r="G49" s="116">
        <f t="shared" si="8"/>
        <v>0</v>
      </c>
      <c r="H49" s="114"/>
      <c r="I49" s="114"/>
      <c r="J49" s="113"/>
      <c r="K49" s="116"/>
      <c r="L49" s="114"/>
      <c r="M49" s="114"/>
      <c r="N49" s="113"/>
      <c r="O49" s="27"/>
      <c r="P49" s="114"/>
      <c r="Q49" s="114"/>
      <c r="R49" s="113"/>
      <c r="S49" s="120"/>
      <c r="T49" s="114"/>
      <c r="U49" s="114"/>
      <c r="V49" s="113"/>
    </row>
    <row r="50" spans="1:22" x14ac:dyDescent="0.2">
      <c r="A50" s="111">
        <f>+A49+1</f>
        <v>42</v>
      </c>
      <c r="B50" s="139" t="s">
        <v>155</v>
      </c>
      <c r="C50" s="27">
        <f t="shared" si="3"/>
        <v>0</v>
      </c>
      <c r="D50" s="114">
        <f t="shared" si="3"/>
        <v>0</v>
      </c>
      <c r="E50" s="114"/>
      <c r="F50" s="115"/>
      <c r="G50" s="116">
        <f t="shared" si="8"/>
        <v>0</v>
      </c>
      <c r="H50" s="114"/>
      <c r="I50" s="114"/>
      <c r="J50" s="113"/>
      <c r="K50" s="116"/>
      <c r="L50" s="114"/>
      <c r="M50" s="114"/>
      <c r="N50" s="113"/>
      <c r="O50" s="41"/>
      <c r="P50" s="114"/>
      <c r="Q50" s="114"/>
      <c r="R50" s="113"/>
      <c r="S50" s="120"/>
      <c r="T50" s="114"/>
      <c r="U50" s="114"/>
      <c r="V50" s="113"/>
    </row>
    <row r="51" spans="1:22" x14ac:dyDescent="0.2">
      <c r="A51" s="111">
        <v>43</v>
      </c>
      <c r="B51" s="57" t="s">
        <v>156</v>
      </c>
      <c r="C51" s="27">
        <f t="shared" si="3"/>
        <v>0</v>
      </c>
      <c r="D51" s="114">
        <f t="shared" si="3"/>
        <v>0</v>
      </c>
      <c r="E51" s="114"/>
      <c r="F51" s="115"/>
      <c r="G51" s="116">
        <f t="shared" si="8"/>
        <v>0</v>
      </c>
      <c r="H51" s="114"/>
      <c r="I51" s="114"/>
      <c r="J51" s="113"/>
      <c r="K51" s="116"/>
      <c r="L51" s="114"/>
      <c r="M51" s="114"/>
      <c r="N51" s="113"/>
      <c r="O51" s="41"/>
      <c r="P51" s="114"/>
      <c r="Q51" s="114"/>
      <c r="R51" s="113"/>
      <c r="S51" s="120"/>
      <c r="T51" s="114"/>
      <c r="U51" s="114"/>
      <c r="V51" s="113"/>
    </row>
    <row r="52" spans="1:22" x14ac:dyDescent="0.2">
      <c r="A52" s="111">
        <v>44</v>
      </c>
      <c r="B52" s="57" t="s">
        <v>157</v>
      </c>
      <c r="C52" s="27">
        <f t="shared" si="3"/>
        <v>155.13</v>
      </c>
      <c r="D52" s="114">
        <f t="shared" si="3"/>
        <v>155.13</v>
      </c>
      <c r="E52" s="33">
        <f>I52+M52+Q52+U52</f>
        <v>114.852</v>
      </c>
      <c r="F52" s="40"/>
      <c r="G52" s="116">
        <f t="shared" si="8"/>
        <v>148.965</v>
      </c>
      <c r="H52" s="114">
        <v>148.965</v>
      </c>
      <c r="I52" s="114">
        <v>110.152</v>
      </c>
      <c r="J52" s="113"/>
      <c r="K52" s="116"/>
      <c r="L52" s="114"/>
      <c r="M52" s="114"/>
      <c r="N52" s="113"/>
      <c r="O52" s="27">
        <f>P52+R52</f>
        <v>6.165</v>
      </c>
      <c r="P52" s="114">
        <v>6.165</v>
      </c>
      <c r="Q52" s="114">
        <v>4.7</v>
      </c>
      <c r="R52" s="113"/>
      <c r="S52" s="120"/>
      <c r="T52" s="114"/>
      <c r="U52" s="114"/>
      <c r="V52" s="113"/>
    </row>
    <row r="53" spans="1:22" x14ac:dyDescent="0.2">
      <c r="A53" s="111">
        <v>45</v>
      </c>
      <c r="B53" s="57" t="s">
        <v>158</v>
      </c>
      <c r="C53" s="27">
        <f t="shared" si="3"/>
        <v>20.478999999999999</v>
      </c>
      <c r="D53" s="114">
        <f t="shared" si="3"/>
        <v>20.478999999999999</v>
      </c>
      <c r="E53" s="33">
        <f>I53+M53+Q53+U53</f>
        <v>13.097</v>
      </c>
      <c r="F53" s="40"/>
      <c r="G53" s="116">
        <f t="shared" si="8"/>
        <v>20.478999999999999</v>
      </c>
      <c r="H53" s="114">
        <v>20.478999999999999</v>
      </c>
      <c r="I53" s="114">
        <v>13.097</v>
      </c>
      <c r="J53" s="113"/>
      <c r="K53" s="116"/>
      <c r="L53" s="114"/>
      <c r="M53" s="114"/>
      <c r="N53" s="113"/>
      <c r="O53" s="41"/>
      <c r="P53" s="114"/>
      <c r="Q53" s="114"/>
      <c r="R53" s="113"/>
      <c r="S53" s="120"/>
      <c r="T53" s="114"/>
      <c r="U53" s="114"/>
      <c r="V53" s="113"/>
    </row>
    <row r="54" spans="1:22" ht="25.5" x14ac:dyDescent="0.2">
      <c r="A54" s="111">
        <v>46</v>
      </c>
      <c r="B54" s="124" t="s">
        <v>159</v>
      </c>
      <c r="C54" s="27">
        <f t="shared" si="3"/>
        <v>0</v>
      </c>
      <c r="D54" s="114">
        <f t="shared" si="3"/>
        <v>0</v>
      </c>
      <c r="E54" s="39"/>
      <c r="F54" s="40"/>
      <c r="G54" s="116">
        <f t="shared" si="8"/>
        <v>0</v>
      </c>
      <c r="H54" s="114"/>
      <c r="I54" s="114"/>
      <c r="J54" s="113"/>
      <c r="K54" s="116"/>
      <c r="L54" s="114"/>
      <c r="M54" s="114"/>
      <c r="N54" s="113"/>
      <c r="O54" s="41"/>
      <c r="P54" s="114"/>
      <c r="Q54" s="114"/>
      <c r="R54" s="113"/>
      <c r="S54" s="120"/>
      <c r="T54" s="114"/>
      <c r="U54" s="114"/>
      <c r="V54" s="113"/>
    </row>
    <row r="55" spans="1:22" x14ac:dyDescent="0.2">
      <c r="A55" s="111">
        <v>47</v>
      </c>
      <c r="B55" s="36" t="s">
        <v>28</v>
      </c>
      <c r="C55" s="41">
        <f t="shared" ref="C55:E60" si="9">+G55+K55+O55+S55</f>
        <v>365.226</v>
      </c>
      <c r="D55" s="39">
        <f t="shared" si="9"/>
        <v>365.226</v>
      </c>
      <c r="E55" s="39">
        <f t="shared" si="9"/>
        <v>238.83999999999997</v>
      </c>
      <c r="F55" s="40"/>
      <c r="G55" s="41">
        <f t="shared" ref="G55:G60" si="10">+H55</f>
        <v>234.202</v>
      </c>
      <c r="H55" s="39">
        <v>234.202</v>
      </c>
      <c r="I55" s="47">
        <v>159.52799999999999</v>
      </c>
      <c r="J55" s="113"/>
      <c r="K55" s="116"/>
      <c r="L55" s="114"/>
      <c r="M55" s="114"/>
      <c r="N55" s="113"/>
      <c r="O55" s="41">
        <f t="shared" ref="O55:O89" si="11">+P55</f>
        <v>107.324</v>
      </c>
      <c r="P55" s="39">
        <v>107.324</v>
      </c>
      <c r="Q55" s="39">
        <v>79.311999999999998</v>
      </c>
      <c r="R55" s="42"/>
      <c r="S55" s="37">
        <f t="shared" ref="S55:S80" si="12">+T55</f>
        <v>23.7</v>
      </c>
      <c r="T55" s="39">
        <v>23.7</v>
      </c>
      <c r="U55" s="39"/>
      <c r="V55" s="42"/>
    </row>
    <row r="56" spans="1:22" x14ac:dyDescent="0.2">
      <c r="A56" s="111">
        <f t="shared" ref="A56:A62" si="13">+A55+1</f>
        <v>48</v>
      </c>
      <c r="B56" s="36" t="s">
        <v>29</v>
      </c>
      <c r="C56" s="41">
        <f t="shared" si="9"/>
        <v>615.23500000000013</v>
      </c>
      <c r="D56" s="39">
        <f t="shared" si="9"/>
        <v>615.23500000000013</v>
      </c>
      <c r="E56" s="39">
        <f t="shared" si="9"/>
        <v>395.31299999999999</v>
      </c>
      <c r="F56" s="40"/>
      <c r="G56" s="41">
        <f t="shared" si="10"/>
        <v>410.77100000000002</v>
      </c>
      <c r="H56" s="39">
        <v>410.77100000000002</v>
      </c>
      <c r="I56" s="47">
        <v>281.18</v>
      </c>
      <c r="J56" s="113"/>
      <c r="K56" s="116"/>
      <c r="L56" s="114"/>
      <c r="M56" s="114"/>
      <c r="N56" s="113"/>
      <c r="O56" s="41">
        <f t="shared" si="11"/>
        <v>154.524</v>
      </c>
      <c r="P56" s="39">
        <v>154.524</v>
      </c>
      <c r="Q56" s="39">
        <v>114.133</v>
      </c>
      <c r="R56" s="42"/>
      <c r="S56" s="37">
        <f t="shared" si="12"/>
        <v>49.94</v>
      </c>
      <c r="T56" s="39">
        <v>49.94</v>
      </c>
      <c r="U56" s="39"/>
      <c r="V56" s="42"/>
    </row>
    <row r="57" spans="1:22" x14ac:dyDescent="0.2">
      <c r="A57" s="111">
        <f t="shared" si="13"/>
        <v>49</v>
      </c>
      <c r="B57" s="36" t="s">
        <v>16</v>
      </c>
      <c r="C57" s="41">
        <f t="shared" si="9"/>
        <v>250.35600000000002</v>
      </c>
      <c r="D57" s="39">
        <f t="shared" si="9"/>
        <v>250.35600000000002</v>
      </c>
      <c r="E57" s="39">
        <f t="shared" si="9"/>
        <v>149.86500000000001</v>
      </c>
      <c r="F57" s="40"/>
      <c r="G57" s="41">
        <f t="shared" si="10"/>
        <v>161.22800000000001</v>
      </c>
      <c r="H57" s="39">
        <v>161.22800000000001</v>
      </c>
      <c r="I57" s="47">
        <v>92.748000000000005</v>
      </c>
      <c r="J57" s="113"/>
      <c r="K57" s="116"/>
      <c r="L57" s="114"/>
      <c r="M57" s="114"/>
      <c r="N57" s="113"/>
      <c r="O57" s="41">
        <f t="shared" si="11"/>
        <v>77.254000000000005</v>
      </c>
      <c r="P57" s="39">
        <v>77.254000000000005</v>
      </c>
      <c r="Q57" s="39">
        <v>57.116999999999997</v>
      </c>
      <c r="R57" s="42"/>
      <c r="S57" s="37">
        <f t="shared" si="12"/>
        <v>11.874000000000001</v>
      </c>
      <c r="T57" s="39">
        <v>11.874000000000001</v>
      </c>
      <c r="U57" s="39"/>
      <c r="V57" s="42"/>
    </row>
    <row r="58" spans="1:22" x14ac:dyDescent="0.2">
      <c r="A58" s="111">
        <f t="shared" si="13"/>
        <v>50</v>
      </c>
      <c r="B58" s="36" t="s">
        <v>107</v>
      </c>
      <c r="C58" s="41">
        <f t="shared" si="9"/>
        <v>507.96699999999998</v>
      </c>
      <c r="D58" s="39">
        <f t="shared" si="9"/>
        <v>507.96699999999998</v>
      </c>
      <c r="E58" s="39">
        <f t="shared" si="9"/>
        <v>311.05700000000002</v>
      </c>
      <c r="F58" s="40"/>
      <c r="G58" s="41">
        <f t="shared" si="10"/>
        <v>251.68199999999999</v>
      </c>
      <c r="H58" s="39">
        <v>251.68199999999999</v>
      </c>
      <c r="I58" s="39">
        <v>160.03700000000001</v>
      </c>
      <c r="J58" s="113"/>
      <c r="K58" s="116"/>
      <c r="L58" s="114"/>
      <c r="M58" s="114"/>
      <c r="N58" s="113"/>
      <c r="O58" s="41">
        <f t="shared" si="11"/>
        <v>204.285</v>
      </c>
      <c r="P58" s="39">
        <v>204.285</v>
      </c>
      <c r="Q58" s="39">
        <v>151.02000000000001</v>
      </c>
      <c r="R58" s="42"/>
      <c r="S58" s="37">
        <f t="shared" si="12"/>
        <v>52</v>
      </c>
      <c r="T58" s="39">
        <v>52</v>
      </c>
      <c r="U58" s="39"/>
      <c r="V58" s="42"/>
    </row>
    <row r="59" spans="1:22" x14ac:dyDescent="0.2">
      <c r="A59" s="111">
        <f t="shared" si="13"/>
        <v>51</v>
      </c>
      <c r="B59" s="36" t="s">
        <v>108</v>
      </c>
      <c r="C59" s="41">
        <f t="shared" si="9"/>
        <v>187.17400000000001</v>
      </c>
      <c r="D59" s="39">
        <f t="shared" si="9"/>
        <v>187.17400000000001</v>
      </c>
      <c r="E59" s="39">
        <f t="shared" si="9"/>
        <v>118.002</v>
      </c>
      <c r="F59" s="40"/>
      <c r="G59" s="41">
        <f t="shared" si="10"/>
        <v>125.989</v>
      </c>
      <c r="H59" s="39">
        <v>125.989</v>
      </c>
      <c r="I59" s="39">
        <v>80.013999999999996</v>
      </c>
      <c r="J59" s="113"/>
      <c r="K59" s="116"/>
      <c r="L59" s="114"/>
      <c r="M59" s="114"/>
      <c r="N59" s="113"/>
      <c r="O59" s="41">
        <f t="shared" si="11"/>
        <v>51.384999999999998</v>
      </c>
      <c r="P59" s="39">
        <v>51.384999999999998</v>
      </c>
      <c r="Q59" s="39">
        <v>37.988</v>
      </c>
      <c r="R59" s="42"/>
      <c r="S59" s="37">
        <f t="shared" si="12"/>
        <v>9.8000000000000007</v>
      </c>
      <c r="T59" s="39">
        <v>9.8000000000000007</v>
      </c>
      <c r="U59" s="39"/>
      <c r="V59" s="42"/>
    </row>
    <row r="60" spans="1:22" x14ac:dyDescent="0.2">
      <c r="A60" s="111">
        <f t="shared" si="13"/>
        <v>52</v>
      </c>
      <c r="B60" s="36" t="s">
        <v>109</v>
      </c>
      <c r="C60" s="41">
        <f t="shared" si="9"/>
        <v>217.50700000000001</v>
      </c>
      <c r="D60" s="39">
        <f t="shared" si="9"/>
        <v>217.50700000000001</v>
      </c>
      <c r="E60" s="39">
        <f t="shared" si="9"/>
        <v>153.99099999999999</v>
      </c>
      <c r="F60" s="40"/>
      <c r="G60" s="41">
        <f t="shared" si="10"/>
        <v>105.001</v>
      </c>
      <c r="H60" s="39">
        <v>105.001</v>
      </c>
      <c r="I60" s="39">
        <v>76.888999999999996</v>
      </c>
      <c r="J60" s="113"/>
      <c r="K60" s="116"/>
      <c r="L60" s="114"/>
      <c r="M60" s="114"/>
      <c r="N60" s="113"/>
      <c r="O60" s="41">
        <f t="shared" si="11"/>
        <v>103.206</v>
      </c>
      <c r="P60" s="39">
        <v>103.206</v>
      </c>
      <c r="Q60" s="39">
        <v>77.102000000000004</v>
      </c>
      <c r="R60" s="42"/>
      <c r="S60" s="37">
        <f t="shared" si="12"/>
        <v>9.3000000000000007</v>
      </c>
      <c r="T60" s="39">
        <v>9.3000000000000007</v>
      </c>
      <c r="U60" s="39"/>
      <c r="V60" s="42"/>
    </row>
    <row r="61" spans="1:22" x14ac:dyDescent="0.2">
      <c r="A61" s="111">
        <f t="shared" si="13"/>
        <v>53</v>
      </c>
      <c r="B61" s="71" t="s">
        <v>110</v>
      </c>
      <c r="C61" s="41">
        <f t="shared" ref="C61:E62" si="14">G61+K61+O61+S61</f>
        <v>99.957999999999998</v>
      </c>
      <c r="D61" s="39">
        <f t="shared" si="14"/>
        <v>99.957999999999998</v>
      </c>
      <c r="E61" s="39">
        <f t="shared" si="14"/>
        <v>73.231000000000009</v>
      </c>
      <c r="F61" s="40"/>
      <c r="G61" s="41">
        <f>H61+J61</f>
        <v>12.282999999999999</v>
      </c>
      <c r="H61" s="39">
        <v>12.282999999999999</v>
      </c>
      <c r="I61" s="39">
        <v>8.3070000000000004</v>
      </c>
      <c r="J61" s="113"/>
      <c r="K61" s="116"/>
      <c r="L61" s="114"/>
      <c r="M61" s="114"/>
      <c r="N61" s="113"/>
      <c r="O61" s="41">
        <f t="shared" si="11"/>
        <v>87.674999999999997</v>
      </c>
      <c r="P61" s="39">
        <v>87.674999999999997</v>
      </c>
      <c r="Q61" s="39">
        <v>64.924000000000007</v>
      </c>
      <c r="R61" s="42"/>
      <c r="S61" s="37"/>
      <c r="T61" s="39"/>
      <c r="U61" s="39"/>
      <c r="V61" s="42"/>
    </row>
    <row r="62" spans="1:22" x14ac:dyDescent="0.2">
      <c r="A62" s="111">
        <f t="shared" si="13"/>
        <v>54</v>
      </c>
      <c r="B62" s="70" t="s">
        <v>160</v>
      </c>
      <c r="C62" s="41">
        <f t="shared" si="14"/>
        <v>77.878</v>
      </c>
      <c r="D62" s="39">
        <f t="shared" si="14"/>
        <v>77.878</v>
      </c>
      <c r="E62" s="39">
        <f t="shared" si="14"/>
        <v>56.347000000000001</v>
      </c>
      <c r="F62" s="40"/>
      <c r="G62" s="41">
        <f>H62+J62</f>
        <v>38.540999999999997</v>
      </c>
      <c r="H62" s="39">
        <v>38.540999999999997</v>
      </c>
      <c r="I62" s="39">
        <v>26.817</v>
      </c>
      <c r="J62" s="42"/>
      <c r="K62" s="41"/>
      <c r="L62" s="39"/>
      <c r="M62" s="39"/>
      <c r="N62" s="42"/>
      <c r="O62" s="41">
        <f t="shared" si="11"/>
        <v>39.337000000000003</v>
      </c>
      <c r="P62" s="39">
        <v>39.337000000000003</v>
      </c>
      <c r="Q62" s="39">
        <v>29.53</v>
      </c>
      <c r="R62" s="42"/>
      <c r="S62" s="37"/>
      <c r="T62" s="39"/>
      <c r="U62" s="39"/>
      <c r="V62" s="42"/>
    </row>
    <row r="63" spans="1:22" x14ac:dyDescent="0.2">
      <c r="A63" s="111">
        <v>55</v>
      </c>
      <c r="B63" s="36" t="s">
        <v>36</v>
      </c>
      <c r="C63" s="41">
        <f t="shared" ref="C63:F73" si="15">+G63+K63+O63+S63</f>
        <v>624.67700000000002</v>
      </c>
      <c r="D63" s="39">
        <f t="shared" si="15"/>
        <v>624.67700000000002</v>
      </c>
      <c r="E63" s="39">
        <f t="shared" si="15"/>
        <v>400.18200000000002</v>
      </c>
      <c r="F63" s="40"/>
      <c r="G63" s="41">
        <f>+H63+J63</f>
        <v>389.04599999999999</v>
      </c>
      <c r="H63" s="39">
        <v>389.04599999999999</v>
      </c>
      <c r="I63" s="39">
        <v>262.05900000000003</v>
      </c>
      <c r="J63" s="42"/>
      <c r="K63" s="116"/>
      <c r="L63" s="114"/>
      <c r="M63" s="114"/>
      <c r="N63" s="113"/>
      <c r="O63" s="41">
        <f t="shared" si="11"/>
        <v>186.53100000000001</v>
      </c>
      <c r="P63" s="39">
        <v>186.53100000000001</v>
      </c>
      <c r="Q63" s="39">
        <v>138.12299999999999</v>
      </c>
      <c r="R63" s="42"/>
      <c r="S63" s="37">
        <f t="shared" si="12"/>
        <v>49.1</v>
      </c>
      <c r="T63" s="39">
        <v>49.1</v>
      </c>
      <c r="U63" s="39"/>
      <c r="V63" s="42"/>
    </row>
    <row r="64" spans="1:22" x14ac:dyDescent="0.2">
      <c r="A64" s="111">
        <f>+A63+1</f>
        <v>56</v>
      </c>
      <c r="B64" s="36" t="s">
        <v>17</v>
      </c>
      <c r="C64" s="41">
        <f t="shared" si="15"/>
        <v>603.21199999999999</v>
      </c>
      <c r="D64" s="39">
        <f t="shared" si="15"/>
        <v>603.21199999999999</v>
      </c>
      <c r="E64" s="39">
        <f t="shared" si="15"/>
        <v>415.82900000000001</v>
      </c>
      <c r="F64" s="40"/>
      <c r="G64" s="41">
        <f t="shared" ref="G64:G71" si="16">+H64</f>
        <v>157.303</v>
      </c>
      <c r="H64" s="39">
        <v>157.303</v>
      </c>
      <c r="I64" s="39">
        <v>96.394000000000005</v>
      </c>
      <c r="J64" s="42"/>
      <c r="K64" s="41"/>
      <c r="L64" s="39"/>
      <c r="M64" s="39"/>
      <c r="N64" s="42"/>
      <c r="O64" s="41">
        <f t="shared" si="11"/>
        <v>429.40899999999999</v>
      </c>
      <c r="P64" s="39">
        <v>429.40899999999999</v>
      </c>
      <c r="Q64" s="39">
        <v>319.435</v>
      </c>
      <c r="R64" s="42"/>
      <c r="S64" s="37">
        <f>+T64+V64</f>
        <v>16.5</v>
      </c>
      <c r="T64" s="39">
        <v>16.5</v>
      </c>
      <c r="U64" s="39"/>
      <c r="V64" s="42"/>
    </row>
    <row r="65" spans="1:22" x14ac:dyDescent="0.2">
      <c r="A65" s="111">
        <f>+A64+1</f>
        <v>57</v>
      </c>
      <c r="B65" s="36" t="s">
        <v>111</v>
      </c>
      <c r="C65" s="41">
        <f t="shared" si="15"/>
        <v>111.27</v>
      </c>
      <c r="D65" s="39">
        <f t="shared" si="15"/>
        <v>111.27</v>
      </c>
      <c r="E65" s="39">
        <f t="shared" si="15"/>
        <v>76.388999999999996</v>
      </c>
      <c r="F65" s="40"/>
      <c r="G65" s="41">
        <f t="shared" si="16"/>
        <v>44.99</v>
      </c>
      <c r="H65" s="39">
        <v>44.99</v>
      </c>
      <c r="I65" s="39">
        <v>32.421999999999997</v>
      </c>
      <c r="J65" s="113"/>
      <c r="K65" s="41"/>
      <c r="L65" s="114"/>
      <c r="M65" s="114"/>
      <c r="N65" s="113"/>
      <c r="O65" s="41">
        <f t="shared" si="11"/>
        <v>58.98</v>
      </c>
      <c r="P65" s="39">
        <v>58.98</v>
      </c>
      <c r="Q65" s="39">
        <v>43.966999999999999</v>
      </c>
      <c r="R65" s="42"/>
      <c r="S65" s="37">
        <f t="shared" si="12"/>
        <v>7.3</v>
      </c>
      <c r="T65" s="39">
        <v>7.3</v>
      </c>
      <c r="U65" s="39"/>
      <c r="V65" s="42"/>
    </row>
    <row r="66" spans="1:22" x14ac:dyDescent="0.2">
      <c r="A66" s="111">
        <v>58</v>
      </c>
      <c r="B66" s="36" t="s">
        <v>30</v>
      </c>
      <c r="C66" s="41">
        <f t="shared" si="15"/>
        <v>269.07600000000002</v>
      </c>
      <c r="D66" s="39">
        <f t="shared" si="15"/>
        <v>269.07600000000002</v>
      </c>
      <c r="E66" s="39">
        <f t="shared" si="15"/>
        <v>176.86699999999999</v>
      </c>
      <c r="F66" s="40"/>
      <c r="G66" s="41">
        <f t="shared" si="16"/>
        <v>150.792</v>
      </c>
      <c r="H66" s="39">
        <v>150.792</v>
      </c>
      <c r="I66" s="39">
        <v>95.168999999999997</v>
      </c>
      <c r="J66" s="113"/>
      <c r="K66" s="116"/>
      <c r="L66" s="114"/>
      <c r="M66" s="114"/>
      <c r="N66" s="113"/>
      <c r="O66" s="41">
        <f t="shared" si="11"/>
        <v>108.28400000000001</v>
      </c>
      <c r="P66" s="39">
        <v>108.28400000000001</v>
      </c>
      <c r="Q66" s="39">
        <v>81.697999999999993</v>
      </c>
      <c r="R66" s="42"/>
      <c r="S66" s="37">
        <f t="shared" si="12"/>
        <v>10</v>
      </c>
      <c r="T66" s="39">
        <v>10</v>
      </c>
      <c r="U66" s="39"/>
      <c r="V66" s="42"/>
    </row>
    <row r="67" spans="1:22" x14ac:dyDescent="0.2">
      <c r="A67" s="111">
        <f>+A66+1</f>
        <v>59</v>
      </c>
      <c r="B67" s="36" t="s">
        <v>37</v>
      </c>
      <c r="C67" s="41">
        <f t="shared" si="15"/>
        <v>225.73699999999999</v>
      </c>
      <c r="D67" s="39">
        <f t="shared" si="15"/>
        <v>222.73699999999999</v>
      </c>
      <c r="E67" s="39">
        <f t="shared" si="15"/>
        <v>164.20500000000001</v>
      </c>
      <c r="F67" s="40">
        <f t="shared" si="15"/>
        <v>3</v>
      </c>
      <c r="G67" s="41">
        <f>+H67+J67</f>
        <v>32.887</v>
      </c>
      <c r="H67" s="39">
        <v>29.887</v>
      </c>
      <c r="I67" s="39">
        <v>21.202999999999999</v>
      </c>
      <c r="J67" s="42">
        <v>3</v>
      </c>
      <c r="K67" s="116"/>
      <c r="L67" s="114"/>
      <c r="M67" s="114"/>
      <c r="N67" s="113"/>
      <c r="O67" s="41">
        <f t="shared" si="11"/>
        <v>188.85</v>
      </c>
      <c r="P67" s="39">
        <v>188.85</v>
      </c>
      <c r="Q67" s="39">
        <v>141.00200000000001</v>
      </c>
      <c r="R67" s="42"/>
      <c r="S67" s="37">
        <f t="shared" si="12"/>
        <v>4</v>
      </c>
      <c r="T67" s="39">
        <v>4</v>
      </c>
      <c r="U67" s="39">
        <v>2</v>
      </c>
      <c r="V67" s="42"/>
    </row>
    <row r="68" spans="1:22" x14ac:dyDescent="0.2">
      <c r="A68" s="111">
        <v>60</v>
      </c>
      <c r="B68" s="36" t="s">
        <v>112</v>
      </c>
      <c r="C68" s="41">
        <f t="shared" si="15"/>
        <v>10.870999999999999</v>
      </c>
      <c r="D68" s="39">
        <f t="shared" si="15"/>
        <v>10.870999999999999</v>
      </c>
      <c r="E68" s="39">
        <f t="shared" si="15"/>
        <v>7.4240000000000004</v>
      </c>
      <c r="F68" s="40"/>
      <c r="G68" s="41"/>
      <c r="H68" s="39"/>
      <c r="I68" s="39"/>
      <c r="J68" s="113"/>
      <c r="K68" s="41">
        <f>+L68</f>
        <v>0.7</v>
      </c>
      <c r="L68" s="39">
        <v>0.7</v>
      </c>
      <c r="M68" s="114"/>
      <c r="N68" s="113"/>
      <c r="O68" s="41">
        <f t="shared" si="11"/>
        <v>10.170999999999999</v>
      </c>
      <c r="P68" s="39">
        <v>10.170999999999999</v>
      </c>
      <c r="Q68" s="39">
        <v>7.4240000000000004</v>
      </c>
      <c r="R68" s="42"/>
      <c r="S68" s="37"/>
      <c r="T68" s="39"/>
      <c r="U68" s="39"/>
      <c r="V68" s="42"/>
    </row>
    <row r="69" spans="1:22" x14ac:dyDescent="0.2">
      <c r="A69" s="111">
        <v>61</v>
      </c>
      <c r="B69" s="36" t="s">
        <v>113</v>
      </c>
      <c r="C69" s="41">
        <f t="shared" si="15"/>
        <v>330.24099999999999</v>
      </c>
      <c r="D69" s="39">
        <f t="shared" si="15"/>
        <v>330.24099999999999</v>
      </c>
      <c r="E69" s="39">
        <f t="shared" si="15"/>
        <v>215.035</v>
      </c>
      <c r="F69" s="40"/>
      <c r="G69" s="41">
        <f t="shared" si="16"/>
        <v>179.85300000000001</v>
      </c>
      <c r="H69" s="39">
        <v>179.85300000000001</v>
      </c>
      <c r="I69" s="39">
        <v>112.714</v>
      </c>
      <c r="J69" s="113"/>
      <c r="K69" s="116"/>
      <c r="L69" s="114"/>
      <c r="M69" s="114"/>
      <c r="N69" s="113"/>
      <c r="O69" s="41">
        <f t="shared" si="11"/>
        <v>135.88800000000001</v>
      </c>
      <c r="P69" s="39">
        <v>135.88800000000001</v>
      </c>
      <c r="Q69" s="39">
        <v>102.321</v>
      </c>
      <c r="R69" s="42"/>
      <c r="S69" s="37">
        <f t="shared" si="12"/>
        <v>14.5</v>
      </c>
      <c r="T69" s="39">
        <v>14.5</v>
      </c>
      <c r="U69" s="39"/>
      <c r="V69" s="42"/>
    </row>
    <row r="70" spans="1:22" x14ac:dyDescent="0.2">
      <c r="A70" s="111">
        <v>62</v>
      </c>
      <c r="B70" s="36" t="s">
        <v>18</v>
      </c>
      <c r="C70" s="41">
        <f t="shared" si="15"/>
        <v>1724.7089999999998</v>
      </c>
      <c r="D70" s="39">
        <f t="shared" si="15"/>
        <v>1723.7089999999998</v>
      </c>
      <c r="E70" s="39">
        <f t="shared" si="15"/>
        <v>1117.961</v>
      </c>
      <c r="F70" s="40">
        <f t="shared" si="15"/>
        <v>1</v>
      </c>
      <c r="G70" s="41">
        <f t="shared" si="16"/>
        <v>657.93399999999997</v>
      </c>
      <c r="H70" s="39">
        <v>657.93399999999997</v>
      </c>
      <c r="I70" s="39">
        <v>375.584</v>
      </c>
      <c r="J70" s="113"/>
      <c r="K70" s="116"/>
      <c r="L70" s="114"/>
      <c r="M70" s="114"/>
      <c r="N70" s="113"/>
      <c r="O70" s="41">
        <f>P70+R70</f>
        <v>991.77499999999998</v>
      </c>
      <c r="P70" s="39">
        <v>991.77499999999998</v>
      </c>
      <c r="Q70" s="39">
        <v>742.37699999999995</v>
      </c>
      <c r="R70" s="42"/>
      <c r="S70" s="37">
        <f>+T70+V70</f>
        <v>75</v>
      </c>
      <c r="T70" s="39">
        <v>74</v>
      </c>
      <c r="U70" s="39"/>
      <c r="V70" s="42">
        <v>1</v>
      </c>
    </row>
    <row r="71" spans="1:22" x14ac:dyDescent="0.2">
      <c r="A71" s="111">
        <v>63</v>
      </c>
      <c r="B71" s="36" t="s">
        <v>161</v>
      </c>
      <c r="C71" s="41">
        <f t="shared" si="15"/>
        <v>100.68600000000001</v>
      </c>
      <c r="D71" s="39">
        <f t="shared" si="15"/>
        <v>99.686000000000007</v>
      </c>
      <c r="E71" s="39">
        <f t="shared" si="15"/>
        <v>55.722000000000001</v>
      </c>
      <c r="F71" s="40">
        <f t="shared" si="15"/>
        <v>1</v>
      </c>
      <c r="G71" s="41">
        <f t="shared" si="16"/>
        <v>90.686000000000007</v>
      </c>
      <c r="H71" s="39">
        <v>90.686000000000007</v>
      </c>
      <c r="I71" s="39">
        <v>55.722000000000001</v>
      </c>
      <c r="J71" s="42"/>
      <c r="K71" s="41"/>
      <c r="L71" s="39"/>
      <c r="M71" s="39"/>
      <c r="N71" s="42"/>
      <c r="O71" s="41"/>
      <c r="P71" s="39"/>
      <c r="Q71" s="39"/>
      <c r="R71" s="42"/>
      <c r="S71" s="37">
        <f>+T71+V71</f>
        <v>10</v>
      </c>
      <c r="T71" s="39">
        <v>9</v>
      </c>
      <c r="U71" s="39"/>
      <c r="V71" s="42">
        <v>1</v>
      </c>
    </row>
    <row r="72" spans="1:22" x14ac:dyDescent="0.2">
      <c r="A72" s="111">
        <v>64</v>
      </c>
      <c r="B72" s="36" t="s">
        <v>115</v>
      </c>
      <c r="C72" s="41">
        <f t="shared" si="15"/>
        <v>1181.079</v>
      </c>
      <c r="D72" s="39">
        <f t="shared" si="15"/>
        <v>1175.3890000000001</v>
      </c>
      <c r="E72" s="39">
        <f t="shared" si="15"/>
        <v>807.976</v>
      </c>
      <c r="F72" s="39">
        <f t="shared" si="15"/>
        <v>5.69</v>
      </c>
      <c r="G72" s="41">
        <f>+H72+J72</f>
        <v>302.45499999999998</v>
      </c>
      <c r="H72" s="39">
        <v>296.76499999999999</v>
      </c>
      <c r="I72" s="39">
        <v>183.374</v>
      </c>
      <c r="J72" s="42">
        <v>5.69</v>
      </c>
      <c r="K72" s="116"/>
      <c r="L72" s="114"/>
      <c r="M72" s="114"/>
      <c r="N72" s="113"/>
      <c r="O72" s="41">
        <f>P72+R72</f>
        <v>839.62400000000002</v>
      </c>
      <c r="P72" s="39">
        <v>839.62400000000002</v>
      </c>
      <c r="Q72" s="39">
        <v>624.60199999999998</v>
      </c>
      <c r="R72" s="42"/>
      <c r="S72" s="37">
        <f t="shared" si="12"/>
        <v>39</v>
      </c>
      <c r="T72" s="39">
        <v>39</v>
      </c>
      <c r="U72" s="39"/>
      <c r="V72" s="42"/>
    </row>
    <row r="73" spans="1:22" x14ac:dyDescent="0.2">
      <c r="A73" s="111">
        <f>+A72+1</f>
        <v>65</v>
      </c>
      <c r="B73" s="36" t="s">
        <v>19</v>
      </c>
      <c r="C73" s="41">
        <f t="shared" si="15"/>
        <v>744.85</v>
      </c>
      <c r="D73" s="39">
        <f t="shared" si="15"/>
        <v>744.85</v>
      </c>
      <c r="E73" s="39">
        <f t="shared" si="15"/>
        <v>480.98</v>
      </c>
      <c r="F73" s="39"/>
      <c r="G73" s="41">
        <f>+H73+J73</f>
        <v>276.029</v>
      </c>
      <c r="H73" s="39">
        <v>276.029</v>
      </c>
      <c r="I73" s="39">
        <v>141.018</v>
      </c>
      <c r="J73" s="42"/>
      <c r="K73" s="116"/>
      <c r="L73" s="114"/>
      <c r="M73" s="114"/>
      <c r="N73" s="113"/>
      <c r="O73" s="41">
        <f t="shared" si="11"/>
        <v>453.82100000000003</v>
      </c>
      <c r="P73" s="39">
        <v>453.82100000000003</v>
      </c>
      <c r="Q73" s="39">
        <v>339.96199999999999</v>
      </c>
      <c r="R73" s="42"/>
      <c r="S73" s="37">
        <f t="shared" si="12"/>
        <v>15</v>
      </c>
      <c r="T73" s="39">
        <v>15</v>
      </c>
      <c r="U73" s="39"/>
      <c r="V73" s="42"/>
    </row>
    <row r="74" spans="1:22" x14ac:dyDescent="0.2">
      <c r="A74" s="111">
        <f>+A73+1</f>
        <v>66</v>
      </c>
      <c r="B74" s="71" t="s">
        <v>162</v>
      </c>
      <c r="C74" s="41">
        <f t="shared" ref="C74:E75" si="17">G74+K74+O74+S74</f>
        <v>37.659999999999997</v>
      </c>
      <c r="D74" s="39">
        <f t="shared" si="17"/>
        <v>37.659999999999997</v>
      </c>
      <c r="E74" s="39">
        <f t="shared" si="17"/>
        <v>26.902999999999999</v>
      </c>
      <c r="F74" s="40"/>
      <c r="G74" s="41">
        <f>H74+J74</f>
        <v>33.159999999999997</v>
      </c>
      <c r="H74" s="39">
        <v>33.159999999999997</v>
      </c>
      <c r="I74" s="39">
        <v>24.834</v>
      </c>
      <c r="J74" s="42"/>
      <c r="K74" s="41"/>
      <c r="L74" s="39"/>
      <c r="M74" s="39"/>
      <c r="N74" s="42"/>
      <c r="O74" s="41"/>
      <c r="P74" s="39"/>
      <c r="Q74" s="39"/>
      <c r="R74" s="42"/>
      <c r="S74" s="37">
        <f t="shared" si="12"/>
        <v>4.5</v>
      </c>
      <c r="T74" s="39">
        <v>4.5</v>
      </c>
      <c r="U74" s="39">
        <v>2.069</v>
      </c>
      <c r="V74" s="42"/>
    </row>
    <row r="75" spans="1:22" x14ac:dyDescent="0.2">
      <c r="A75" s="111">
        <f>+A74+1</f>
        <v>67</v>
      </c>
      <c r="B75" s="36" t="s">
        <v>117</v>
      </c>
      <c r="C75" s="41">
        <f t="shared" si="17"/>
        <v>400.32900000000001</v>
      </c>
      <c r="D75" s="39">
        <f t="shared" si="17"/>
        <v>400.32900000000001</v>
      </c>
      <c r="E75" s="39">
        <f t="shared" si="17"/>
        <v>259.84100000000001</v>
      </c>
      <c r="F75" s="40"/>
      <c r="G75" s="41">
        <f>H75+J75</f>
        <v>194.916</v>
      </c>
      <c r="H75" s="39">
        <v>194.916</v>
      </c>
      <c r="I75" s="39">
        <v>119.081</v>
      </c>
      <c r="J75" s="42"/>
      <c r="K75" s="116"/>
      <c r="L75" s="114"/>
      <c r="M75" s="114"/>
      <c r="N75" s="113"/>
      <c r="O75" s="41">
        <f t="shared" si="11"/>
        <v>187.41300000000001</v>
      </c>
      <c r="P75" s="39">
        <v>187.41300000000001</v>
      </c>
      <c r="Q75" s="39">
        <v>140.76</v>
      </c>
      <c r="R75" s="42"/>
      <c r="S75" s="37">
        <f t="shared" si="12"/>
        <v>18</v>
      </c>
      <c r="T75" s="39">
        <v>18</v>
      </c>
      <c r="U75" s="39"/>
      <c r="V75" s="42"/>
    </row>
    <row r="76" spans="1:22" x14ac:dyDescent="0.2">
      <c r="A76" s="111">
        <f>+A75+1</f>
        <v>68</v>
      </c>
      <c r="B76" s="36" t="s">
        <v>20</v>
      </c>
      <c r="C76" s="41">
        <f t="shared" ref="C76:E78" si="18">+G76+K76+O76+S76</f>
        <v>646.21299999999997</v>
      </c>
      <c r="D76" s="39">
        <f t="shared" si="18"/>
        <v>646.21299999999997</v>
      </c>
      <c r="E76" s="39">
        <f t="shared" si="18"/>
        <v>410.47200000000004</v>
      </c>
      <c r="F76" s="40"/>
      <c r="G76" s="41">
        <f>+H76</f>
        <v>251.79900000000001</v>
      </c>
      <c r="H76" s="39">
        <v>251.79900000000001</v>
      </c>
      <c r="I76" s="39">
        <v>125.61499999999999</v>
      </c>
      <c r="J76" s="113"/>
      <c r="K76" s="116"/>
      <c r="L76" s="114"/>
      <c r="M76" s="114"/>
      <c r="N76" s="113"/>
      <c r="O76" s="41">
        <f t="shared" si="11"/>
        <v>379.91399999999999</v>
      </c>
      <c r="P76" s="39">
        <v>379.91399999999999</v>
      </c>
      <c r="Q76" s="39">
        <v>284.85700000000003</v>
      </c>
      <c r="R76" s="42"/>
      <c r="S76" s="37">
        <f t="shared" si="12"/>
        <v>14.5</v>
      </c>
      <c r="T76" s="39">
        <v>14.5</v>
      </c>
      <c r="U76" s="39"/>
      <c r="V76" s="42"/>
    </row>
    <row r="77" spans="1:22" x14ac:dyDescent="0.2">
      <c r="A77" s="111">
        <f>+A76+1</f>
        <v>69</v>
      </c>
      <c r="B77" s="36" t="s">
        <v>163</v>
      </c>
      <c r="C77" s="41">
        <f t="shared" si="18"/>
        <v>154.251</v>
      </c>
      <c r="D77" s="39">
        <f t="shared" si="18"/>
        <v>154.251</v>
      </c>
      <c r="E77" s="39">
        <f t="shared" si="18"/>
        <v>87.855999999999995</v>
      </c>
      <c r="F77" s="40"/>
      <c r="G77" s="41">
        <f>+H77</f>
        <v>102.15900000000001</v>
      </c>
      <c r="H77" s="39">
        <v>102.15900000000001</v>
      </c>
      <c r="I77" s="39">
        <v>54.658000000000001</v>
      </c>
      <c r="J77" s="42"/>
      <c r="K77" s="41"/>
      <c r="L77" s="39"/>
      <c r="M77" s="39"/>
      <c r="N77" s="42"/>
      <c r="O77" s="41">
        <f t="shared" si="11"/>
        <v>44.892000000000003</v>
      </c>
      <c r="P77" s="39">
        <v>44.892000000000003</v>
      </c>
      <c r="Q77" s="39">
        <v>33.198</v>
      </c>
      <c r="R77" s="42"/>
      <c r="S77" s="37">
        <f t="shared" si="12"/>
        <v>7.2</v>
      </c>
      <c r="T77" s="39">
        <v>7.2</v>
      </c>
      <c r="U77" s="39"/>
      <c r="V77" s="42"/>
    </row>
    <row r="78" spans="1:22" x14ac:dyDescent="0.2">
      <c r="A78" s="111">
        <v>70</v>
      </c>
      <c r="B78" s="71" t="s">
        <v>164</v>
      </c>
      <c r="C78" s="41">
        <f>+G78+K78+O78+S78</f>
        <v>41.170999999999999</v>
      </c>
      <c r="D78" s="39">
        <f t="shared" si="18"/>
        <v>41.170999999999999</v>
      </c>
      <c r="E78" s="39">
        <f t="shared" si="18"/>
        <v>28.078000000000003</v>
      </c>
      <c r="F78" s="40"/>
      <c r="G78" s="41">
        <f>+H78</f>
        <v>39.658999999999999</v>
      </c>
      <c r="H78" s="39">
        <v>39.658999999999999</v>
      </c>
      <c r="I78" s="39">
        <v>27.382000000000001</v>
      </c>
      <c r="J78" s="42"/>
      <c r="K78" s="41"/>
      <c r="L78" s="39"/>
      <c r="M78" s="39"/>
      <c r="N78" s="42"/>
      <c r="O78" s="41"/>
      <c r="P78" s="39"/>
      <c r="Q78" s="39"/>
      <c r="R78" s="42"/>
      <c r="S78" s="37">
        <f t="shared" si="12"/>
        <v>1.512</v>
      </c>
      <c r="T78" s="39">
        <v>1.512</v>
      </c>
      <c r="U78" s="39">
        <v>0.69599999999999995</v>
      </c>
      <c r="V78" s="42"/>
    </row>
    <row r="79" spans="1:22" x14ac:dyDescent="0.2">
      <c r="A79" s="111">
        <f t="shared" ref="A79:A142" si="19">+A78+1</f>
        <v>71</v>
      </c>
      <c r="B79" s="36" t="s">
        <v>21</v>
      </c>
      <c r="C79" s="41">
        <f t="shared" ref="C79:F164" si="20">G79+K79+O79+S79</f>
        <v>660.67700000000002</v>
      </c>
      <c r="D79" s="39">
        <f>H79+L79+P79+T79</f>
        <v>659.548</v>
      </c>
      <c r="E79" s="39">
        <f>I79+M79+Q79+U79</f>
        <v>439.84999999999997</v>
      </c>
      <c r="F79" s="39">
        <f>+J79+N79+R79+V79</f>
        <v>1.129</v>
      </c>
      <c r="G79" s="41">
        <f>H79+J79</f>
        <v>208.93199999999999</v>
      </c>
      <c r="H79" s="39">
        <v>207.803</v>
      </c>
      <c r="I79" s="39">
        <v>118.34399999999999</v>
      </c>
      <c r="J79" s="42">
        <v>1.129</v>
      </c>
      <c r="K79" s="116"/>
      <c r="L79" s="114"/>
      <c r="M79" s="114"/>
      <c r="N79" s="113"/>
      <c r="O79" s="41">
        <f t="shared" si="11"/>
        <v>428.745</v>
      </c>
      <c r="P79" s="39">
        <v>428.745</v>
      </c>
      <c r="Q79" s="39">
        <v>321.50599999999997</v>
      </c>
      <c r="R79" s="42"/>
      <c r="S79" s="37">
        <f t="shared" si="12"/>
        <v>23</v>
      </c>
      <c r="T79" s="39">
        <v>23</v>
      </c>
      <c r="U79" s="39"/>
      <c r="V79" s="42"/>
    </row>
    <row r="80" spans="1:22" x14ac:dyDescent="0.2">
      <c r="A80" s="111">
        <f t="shared" si="19"/>
        <v>72</v>
      </c>
      <c r="B80" s="71" t="s">
        <v>165</v>
      </c>
      <c r="C80" s="41">
        <f t="shared" si="20"/>
        <v>34.462000000000003</v>
      </c>
      <c r="D80" s="39">
        <f>H80+L80+P80+T80</f>
        <v>34.462000000000003</v>
      </c>
      <c r="E80" s="39">
        <f>I80+M80+Q80+U80</f>
        <v>25.736000000000001</v>
      </c>
      <c r="F80" s="40"/>
      <c r="G80" s="41">
        <f>H80+J80</f>
        <v>32.862000000000002</v>
      </c>
      <c r="H80" s="39">
        <v>32.862000000000002</v>
      </c>
      <c r="I80" s="39">
        <v>25</v>
      </c>
      <c r="J80" s="42"/>
      <c r="K80" s="41"/>
      <c r="L80" s="39"/>
      <c r="M80" s="39"/>
      <c r="N80" s="42"/>
      <c r="O80" s="41"/>
      <c r="P80" s="39"/>
      <c r="Q80" s="39"/>
      <c r="R80" s="42"/>
      <c r="S80" s="37">
        <f t="shared" si="12"/>
        <v>1.6</v>
      </c>
      <c r="T80" s="39">
        <v>1.6</v>
      </c>
      <c r="U80" s="39">
        <v>0.73599999999999999</v>
      </c>
      <c r="V80" s="42"/>
    </row>
    <row r="81" spans="1:22" x14ac:dyDescent="0.2">
      <c r="A81" s="111">
        <f t="shared" si="19"/>
        <v>73</v>
      </c>
      <c r="B81" s="36" t="s">
        <v>121</v>
      </c>
      <c r="C81" s="41">
        <f t="shared" ref="C81:E88" si="21">+G81+K81+O81+S81</f>
        <v>778.90199999999993</v>
      </c>
      <c r="D81" s="39">
        <f t="shared" si="21"/>
        <v>778.90199999999993</v>
      </c>
      <c r="E81" s="39">
        <f t="shared" si="21"/>
        <v>465.16399999999999</v>
      </c>
      <c r="F81" s="40"/>
      <c r="G81" s="41">
        <f t="shared" ref="G81:G88" si="22">+H81</f>
        <v>341.57100000000003</v>
      </c>
      <c r="H81" s="39">
        <v>341.57100000000003</v>
      </c>
      <c r="I81" s="39">
        <v>160.738</v>
      </c>
      <c r="J81" s="113"/>
      <c r="K81" s="116"/>
      <c r="L81" s="114"/>
      <c r="M81" s="114"/>
      <c r="N81" s="113"/>
      <c r="O81" s="41">
        <f t="shared" si="11"/>
        <v>405.93099999999998</v>
      </c>
      <c r="P81" s="39">
        <v>405.93099999999998</v>
      </c>
      <c r="Q81" s="39">
        <v>304.42599999999999</v>
      </c>
      <c r="R81" s="113"/>
      <c r="S81" s="37">
        <f>+T81</f>
        <v>31.4</v>
      </c>
      <c r="T81" s="39">
        <v>31.4</v>
      </c>
      <c r="U81" s="39"/>
      <c r="V81" s="42"/>
    </row>
    <row r="82" spans="1:22" x14ac:dyDescent="0.2">
      <c r="A82" s="111">
        <f t="shared" si="19"/>
        <v>74</v>
      </c>
      <c r="B82" s="36" t="s">
        <v>33</v>
      </c>
      <c r="C82" s="41">
        <f t="shared" si="21"/>
        <v>325.79599999999994</v>
      </c>
      <c r="D82" s="39">
        <f t="shared" si="21"/>
        <v>325.79599999999994</v>
      </c>
      <c r="E82" s="39">
        <f t="shared" si="21"/>
        <v>207.63200000000001</v>
      </c>
      <c r="F82" s="40"/>
      <c r="G82" s="41">
        <f>+H82+J82</f>
        <v>16.977</v>
      </c>
      <c r="H82" s="39">
        <v>16.977</v>
      </c>
      <c r="I82" s="39"/>
      <c r="J82" s="42"/>
      <c r="K82" s="41">
        <f>L82+N82</f>
        <v>136.1</v>
      </c>
      <c r="L82" s="39">
        <v>136.1</v>
      </c>
      <c r="M82" s="39">
        <v>82.593000000000004</v>
      </c>
      <c r="N82" s="42"/>
      <c r="O82" s="41">
        <f t="shared" si="11"/>
        <v>165.31899999999999</v>
      </c>
      <c r="P82" s="39">
        <v>165.31899999999999</v>
      </c>
      <c r="Q82" s="39">
        <v>125.039</v>
      </c>
      <c r="R82" s="42"/>
      <c r="S82" s="37">
        <f>+T82</f>
        <v>7.4</v>
      </c>
      <c r="T82" s="39">
        <v>7.4</v>
      </c>
      <c r="U82" s="39"/>
      <c r="V82" s="42"/>
    </row>
    <row r="83" spans="1:22" x14ac:dyDescent="0.2">
      <c r="A83" s="111">
        <v>75</v>
      </c>
      <c r="B83" s="36" t="s">
        <v>122</v>
      </c>
      <c r="C83" s="41">
        <f t="shared" si="21"/>
        <v>406.80399999999997</v>
      </c>
      <c r="D83" s="39">
        <f t="shared" si="21"/>
        <v>406.80399999999997</v>
      </c>
      <c r="E83" s="39">
        <f t="shared" si="21"/>
        <v>294.00099999999998</v>
      </c>
      <c r="F83" s="40"/>
      <c r="G83" s="41">
        <f t="shared" si="22"/>
        <v>352.59899999999999</v>
      </c>
      <c r="H83" s="39">
        <v>352.59899999999999</v>
      </c>
      <c r="I83" s="39">
        <v>261.88499999999999</v>
      </c>
      <c r="J83" s="113"/>
      <c r="K83" s="116"/>
      <c r="L83" s="114"/>
      <c r="M83" s="114"/>
      <c r="N83" s="113"/>
      <c r="O83" s="41">
        <f t="shared" si="11"/>
        <v>25.704999999999998</v>
      </c>
      <c r="P83" s="39">
        <v>25.704999999999998</v>
      </c>
      <c r="Q83" s="39">
        <v>19.7</v>
      </c>
      <c r="R83" s="42"/>
      <c r="S83" s="37">
        <f>+T83+V83</f>
        <v>28.5</v>
      </c>
      <c r="T83" s="39">
        <v>28.5</v>
      </c>
      <c r="U83" s="39">
        <v>12.416</v>
      </c>
      <c r="V83" s="42"/>
    </row>
    <row r="84" spans="1:22" x14ac:dyDescent="0.2">
      <c r="A84" s="111">
        <f t="shared" si="19"/>
        <v>76</v>
      </c>
      <c r="B84" s="36" t="s">
        <v>31</v>
      </c>
      <c r="C84" s="41">
        <f t="shared" si="21"/>
        <v>119.569</v>
      </c>
      <c r="D84" s="39">
        <f t="shared" si="21"/>
        <v>119.569</v>
      </c>
      <c r="E84" s="39">
        <f t="shared" si="21"/>
        <v>86.772000000000006</v>
      </c>
      <c r="F84" s="40"/>
      <c r="G84" s="41">
        <f t="shared" si="22"/>
        <v>94.293999999999997</v>
      </c>
      <c r="H84" s="39">
        <v>94.293999999999997</v>
      </c>
      <c r="I84" s="39">
        <v>71.525000000000006</v>
      </c>
      <c r="J84" s="113"/>
      <c r="K84" s="116"/>
      <c r="L84" s="114"/>
      <c r="M84" s="114"/>
      <c r="N84" s="113"/>
      <c r="O84" s="41">
        <f t="shared" si="11"/>
        <v>13.775</v>
      </c>
      <c r="P84" s="39">
        <v>13.775</v>
      </c>
      <c r="Q84" s="39">
        <v>10.557</v>
      </c>
      <c r="R84" s="42"/>
      <c r="S84" s="37">
        <f t="shared" ref="S84:S89" si="23">T84+V84</f>
        <v>11.5</v>
      </c>
      <c r="T84" s="39">
        <v>11.5</v>
      </c>
      <c r="U84" s="39">
        <v>4.6900000000000004</v>
      </c>
      <c r="V84" s="42"/>
    </row>
    <row r="85" spans="1:22" x14ac:dyDescent="0.2">
      <c r="A85" s="111">
        <f t="shared" si="19"/>
        <v>77</v>
      </c>
      <c r="B85" s="71" t="s">
        <v>22</v>
      </c>
      <c r="C85" s="41">
        <f t="shared" si="21"/>
        <v>86.653000000000006</v>
      </c>
      <c r="D85" s="39">
        <f t="shared" si="21"/>
        <v>86.653000000000006</v>
      </c>
      <c r="E85" s="39">
        <f t="shared" si="21"/>
        <v>47.442</v>
      </c>
      <c r="F85" s="40"/>
      <c r="G85" s="41">
        <f t="shared" si="22"/>
        <v>65.653000000000006</v>
      </c>
      <c r="H85" s="39">
        <v>65.653000000000006</v>
      </c>
      <c r="I85" s="39">
        <v>47.442</v>
      </c>
      <c r="J85" s="113"/>
      <c r="K85" s="116"/>
      <c r="L85" s="114"/>
      <c r="M85" s="114"/>
      <c r="N85" s="113"/>
      <c r="O85" s="41"/>
      <c r="P85" s="39"/>
      <c r="Q85" s="39"/>
      <c r="R85" s="42"/>
      <c r="S85" s="37">
        <f t="shared" si="23"/>
        <v>21</v>
      </c>
      <c r="T85" s="39">
        <v>21</v>
      </c>
      <c r="U85" s="39"/>
      <c r="V85" s="42"/>
    </row>
    <row r="86" spans="1:22" x14ac:dyDescent="0.2">
      <c r="A86" s="111">
        <v>78</v>
      </c>
      <c r="B86" s="71" t="s">
        <v>166</v>
      </c>
      <c r="C86" s="41">
        <f t="shared" si="21"/>
        <v>90.528999999999996</v>
      </c>
      <c r="D86" s="39">
        <f t="shared" si="21"/>
        <v>90.528999999999996</v>
      </c>
      <c r="E86" s="39">
        <f t="shared" si="21"/>
        <v>67.105000000000004</v>
      </c>
      <c r="F86" s="40"/>
      <c r="G86" s="41">
        <f t="shared" si="22"/>
        <v>31.66</v>
      </c>
      <c r="H86" s="39">
        <v>31.66</v>
      </c>
      <c r="I86" s="39">
        <v>22.754000000000001</v>
      </c>
      <c r="J86" s="113"/>
      <c r="K86" s="116"/>
      <c r="L86" s="114"/>
      <c r="M86" s="114"/>
      <c r="N86" s="113"/>
      <c r="O86" s="41">
        <f t="shared" si="11"/>
        <v>57.869</v>
      </c>
      <c r="P86" s="39">
        <v>57.869</v>
      </c>
      <c r="Q86" s="39">
        <v>44.350999999999999</v>
      </c>
      <c r="R86" s="42"/>
      <c r="S86" s="37">
        <f t="shared" si="23"/>
        <v>1</v>
      </c>
      <c r="T86" s="39">
        <v>1</v>
      </c>
      <c r="U86" s="39"/>
      <c r="V86" s="42"/>
    </row>
    <row r="87" spans="1:22" x14ac:dyDescent="0.2">
      <c r="A87" s="111">
        <f t="shared" si="19"/>
        <v>79</v>
      </c>
      <c r="B87" s="36" t="s">
        <v>123</v>
      </c>
      <c r="C87" s="41">
        <f t="shared" si="21"/>
        <v>227.31699999999998</v>
      </c>
      <c r="D87" s="39">
        <f t="shared" si="21"/>
        <v>227.31699999999998</v>
      </c>
      <c r="E87" s="39">
        <f t="shared" si="21"/>
        <v>146.53799999999998</v>
      </c>
      <c r="F87" s="40"/>
      <c r="G87" s="41">
        <f t="shared" si="22"/>
        <v>159.31399999999999</v>
      </c>
      <c r="H87" s="39">
        <v>159.31399999999999</v>
      </c>
      <c r="I87" s="39">
        <v>103.696</v>
      </c>
      <c r="J87" s="113"/>
      <c r="K87" s="116"/>
      <c r="L87" s="114"/>
      <c r="M87" s="114"/>
      <c r="N87" s="113"/>
      <c r="O87" s="41">
        <f t="shared" si="11"/>
        <v>56.302999999999997</v>
      </c>
      <c r="P87" s="39">
        <v>56.302999999999997</v>
      </c>
      <c r="Q87" s="39">
        <v>41.646000000000001</v>
      </c>
      <c r="R87" s="42"/>
      <c r="S87" s="37">
        <f t="shared" si="23"/>
        <v>11.7</v>
      </c>
      <c r="T87" s="39">
        <v>11.7</v>
      </c>
      <c r="U87" s="39">
        <v>1.196</v>
      </c>
      <c r="V87" s="42"/>
    </row>
    <row r="88" spans="1:22" x14ac:dyDescent="0.2">
      <c r="A88" s="111">
        <v>80</v>
      </c>
      <c r="B88" s="36" t="s">
        <v>167</v>
      </c>
      <c r="C88" s="52">
        <f t="shared" si="21"/>
        <v>67.899000000000001</v>
      </c>
      <c r="D88" s="39">
        <f t="shared" si="21"/>
        <v>67.899000000000001</v>
      </c>
      <c r="E88" s="37">
        <f t="shared" si="21"/>
        <v>43.929000000000002</v>
      </c>
      <c r="F88" s="40"/>
      <c r="G88" s="41">
        <f t="shared" si="22"/>
        <v>40.21</v>
      </c>
      <c r="H88" s="39">
        <v>40.21</v>
      </c>
      <c r="I88" s="39">
        <v>25.751000000000001</v>
      </c>
      <c r="J88" s="113"/>
      <c r="K88" s="116"/>
      <c r="L88" s="114"/>
      <c r="M88" s="114"/>
      <c r="N88" s="113"/>
      <c r="O88" s="41">
        <f t="shared" si="11"/>
        <v>24.588999999999999</v>
      </c>
      <c r="P88" s="39">
        <v>24.588999999999999</v>
      </c>
      <c r="Q88" s="39">
        <v>18.178000000000001</v>
      </c>
      <c r="R88" s="42"/>
      <c r="S88" s="37">
        <f t="shared" si="23"/>
        <v>3.1</v>
      </c>
      <c r="T88" s="39">
        <v>3.1</v>
      </c>
      <c r="U88" s="39"/>
      <c r="V88" s="42"/>
    </row>
    <row r="89" spans="1:22" x14ac:dyDescent="0.2">
      <c r="A89" s="111">
        <v>81</v>
      </c>
      <c r="B89" s="71" t="s">
        <v>5</v>
      </c>
      <c r="C89" s="41">
        <f t="shared" si="20"/>
        <v>14.457000000000001</v>
      </c>
      <c r="D89" s="39">
        <f t="shared" si="20"/>
        <v>14.457000000000001</v>
      </c>
      <c r="E89" s="39">
        <f t="shared" si="20"/>
        <v>11.08</v>
      </c>
      <c r="F89" s="40">
        <f>+J89+N89+R89+V89</f>
        <v>0</v>
      </c>
      <c r="G89" s="41">
        <f t="shared" ref="G89:G171" si="24">H89+J89</f>
        <v>0</v>
      </c>
      <c r="H89" s="39"/>
      <c r="I89" s="39"/>
      <c r="J89" s="42"/>
      <c r="K89" s="116"/>
      <c r="L89" s="114"/>
      <c r="M89" s="114"/>
      <c r="N89" s="113"/>
      <c r="O89" s="41">
        <f t="shared" si="11"/>
        <v>14.457000000000001</v>
      </c>
      <c r="P89" s="39">
        <v>14.457000000000001</v>
      </c>
      <c r="Q89" s="39">
        <v>11.08</v>
      </c>
      <c r="R89" s="42"/>
      <c r="S89" s="37">
        <f t="shared" si="23"/>
        <v>0</v>
      </c>
      <c r="T89" s="39"/>
      <c r="U89" s="39"/>
      <c r="V89" s="42"/>
    </row>
    <row r="90" spans="1:22" x14ac:dyDescent="0.2">
      <c r="A90" s="111">
        <v>82</v>
      </c>
      <c r="B90" s="56" t="s">
        <v>168</v>
      </c>
      <c r="C90" s="27">
        <f t="shared" si="20"/>
        <v>0</v>
      </c>
      <c r="D90" s="33">
        <f t="shared" si="20"/>
        <v>0</v>
      </c>
      <c r="E90" s="33"/>
      <c r="F90" s="40"/>
      <c r="G90" s="27">
        <f t="shared" si="24"/>
        <v>0</v>
      </c>
      <c r="H90" s="33"/>
      <c r="I90" s="39"/>
      <c r="J90" s="42"/>
      <c r="K90" s="116"/>
      <c r="L90" s="114"/>
      <c r="M90" s="114"/>
      <c r="N90" s="113"/>
      <c r="O90" s="41"/>
      <c r="P90" s="39"/>
      <c r="Q90" s="39"/>
      <c r="R90" s="42"/>
      <c r="S90" s="37"/>
      <c r="T90" s="39"/>
      <c r="U90" s="39"/>
      <c r="V90" s="42"/>
    </row>
    <row r="91" spans="1:22" x14ac:dyDescent="0.2">
      <c r="A91" s="111">
        <v>83</v>
      </c>
      <c r="B91" s="36" t="s">
        <v>7</v>
      </c>
      <c r="C91" s="41">
        <f t="shared" si="20"/>
        <v>0</v>
      </c>
      <c r="D91" s="39">
        <f t="shared" si="20"/>
        <v>0</v>
      </c>
      <c r="E91" s="39">
        <f t="shared" si="20"/>
        <v>0</v>
      </c>
      <c r="F91" s="40"/>
      <c r="G91" s="41">
        <f t="shared" si="24"/>
        <v>0</v>
      </c>
      <c r="H91" s="39"/>
      <c r="I91" s="39"/>
      <c r="J91" s="46"/>
      <c r="K91" s="116"/>
      <c r="L91" s="114"/>
      <c r="M91" s="114"/>
      <c r="N91" s="113"/>
      <c r="O91" s="41"/>
      <c r="P91" s="39"/>
      <c r="Q91" s="39"/>
      <c r="R91" s="42"/>
      <c r="S91" s="37"/>
      <c r="T91" s="39"/>
      <c r="U91" s="39"/>
      <c r="V91" s="42"/>
    </row>
    <row r="92" spans="1:22" x14ac:dyDescent="0.2">
      <c r="A92" s="111">
        <v>84</v>
      </c>
      <c r="B92" s="36" t="s">
        <v>8</v>
      </c>
      <c r="C92" s="41">
        <f t="shared" si="20"/>
        <v>0</v>
      </c>
      <c r="D92" s="39">
        <f t="shared" si="20"/>
        <v>0</v>
      </c>
      <c r="E92" s="39">
        <f t="shared" si="20"/>
        <v>0</v>
      </c>
      <c r="F92" s="40"/>
      <c r="G92" s="41">
        <f t="shared" si="24"/>
        <v>0</v>
      </c>
      <c r="H92" s="39"/>
      <c r="I92" s="39"/>
      <c r="J92" s="46"/>
      <c r="K92" s="116"/>
      <c r="L92" s="114"/>
      <c r="M92" s="114"/>
      <c r="N92" s="113"/>
      <c r="O92" s="41"/>
      <c r="P92" s="39"/>
      <c r="Q92" s="39"/>
      <c r="R92" s="42"/>
      <c r="S92" s="37"/>
      <c r="T92" s="39"/>
      <c r="U92" s="39"/>
      <c r="V92" s="42"/>
    </row>
    <row r="93" spans="1:22" x14ac:dyDescent="0.2">
      <c r="A93" s="111">
        <v>85</v>
      </c>
      <c r="B93" s="36" t="s">
        <v>9</v>
      </c>
      <c r="C93" s="41">
        <f t="shared" si="20"/>
        <v>0</v>
      </c>
      <c r="D93" s="39">
        <f t="shared" si="20"/>
        <v>0</v>
      </c>
      <c r="E93" s="39">
        <f t="shared" si="20"/>
        <v>0</v>
      </c>
      <c r="F93" s="40"/>
      <c r="G93" s="41">
        <f t="shared" si="24"/>
        <v>0</v>
      </c>
      <c r="H93" s="39"/>
      <c r="I93" s="39"/>
      <c r="J93" s="42"/>
      <c r="K93" s="116"/>
      <c r="L93" s="114"/>
      <c r="M93" s="114"/>
      <c r="N93" s="113"/>
      <c r="O93" s="41"/>
      <c r="P93" s="39"/>
      <c r="Q93" s="39"/>
      <c r="R93" s="42"/>
      <c r="S93" s="120"/>
      <c r="T93" s="33"/>
      <c r="U93" s="33"/>
      <c r="V93" s="46"/>
    </row>
    <row r="94" spans="1:22" x14ac:dyDescent="0.2">
      <c r="A94" s="111">
        <f t="shared" si="19"/>
        <v>86</v>
      </c>
      <c r="B94" s="36" t="s">
        <v>10</v>
      </c>
      <c r="C94" s="41">
        <f t="shared" si="20"/>
        <v>0</v>
      </c>
      <c r="D94" s="39">
        <f t="shared" si="20"/>
        <v>0</v>
      </c>
      <c r="E94" s="39">
        <f t="shared" si="20"/>
        <v>0</v>
      </c>
      <c r="F94" s="40"/>
      <c r="G94" s="41">
        <f t="shared" si="24"/>
        <v>0</v>
      </c>
      <c r="H94" s="39"/>
      <c r="I94" s="39"/>
      <c r="J94" s="46"/>
      <c r="K94" s="116"/>
      <c r="L94" s="114"/>
      <c r="M94" s="114"/>
      <c r="N94" s="113"/>
      <c r="O94" s="41"/>
      <c r="P94" s="39"/>
      <c r="Q94" s="39"/>
      <c r="R94" s="42"/>
      <c r="S94" s="120"/>
      <c r="T94" s="33"/>
      <c r="U94" s="33"/>
      <c r="V94" s="46"/>
    </row>
    <row r="95" spans="1:22" x14ac:dyDescent="0.2">
      <c r="A95" s="111">
        <f t="shared" si="19"/>
        <v>87</v>
      </c>
      <c r="B95" s="36" t="s">
        <v>11</v>
      </c>
      <c r="C95" s="41">
        <f t="shared" si="20"/>
        <v>0</v>
      </c>
      <c r="D95" s="39">
        <f t="shared" si="20"/>
        <v>0</v>
      </c>
      <c r="E95" s="39">
        <f t="shared" si="20"/>
        <v>0</v>
      </c>
      <c r="F95" s="40"/>
      <c r="G95" s="41">
        <f t="shared" si="24"/>
        <v>0</v>
      </c>
      <c r="H95" s="39"/>
      <c r="I95" s="39"/>
      <c r="J95" s="46"/>
      <c r="K95" s="116"/>
      <c r="L95" s="114"/>
      <c r="M95" s="114"/>
      <c r="N95" s="113"/>
      <c r="O95" s="41"/>
      <c r="P95" s="39"/>
      <c r="Q95" s="39"/>
      <c r="R95" s="42"/>
      <c r="S95" s="120"/>
      <c r="T95" s="33"/>
      <c r="U95" s="33"/>
      <c r="V95" s="46"/>
    </row>
    <row r="96" spans="1:22" x14ac:dyDescent="0.2">
      <c r="A96" s="111">
        <f t="shared" si="19"/>
        <v>88</v>
      </c>
      <c r="B96" s="36" t="s">
        <v>12</v>
      </c>
      <c r="C96" s="41">
        <f t="shared" si="20"/>
        <v>0</v>
      </c>
      <c r="D96" s="39">
        <f t="shared" si="20"/>
        <v>0</v>
      </c>
      <c r="E96" s="39">
        <f t="shared" si="20"/>
        <v>0</v>
      </c>
      <c r="F96" s="40"/>
      <c r="G96" s="41">
        <f t="shared" si="24"/>
        <v>0</v>
      </c>
      <c r="H96" s="39"/>
      <c r="I96" s="39"/>
      <c r="J96" s="46"/>
      <c r="K96" s="116"/>
      <c r="L96" s="114"/>
      <c r="M96" s="114"/>
      <c r="N96" s="113"/>
      <c r="O96" s="41"/>
      <c r="P96" s="39"/>
      <c r="Q96" s="39"/>
      <c r="R96" s="42"/>
      <c r="S96" s="120"/>
      <c r="T96" s="33"/>
      <c r="U96" s="33"/>
      <c r="V96" s="46"/>
    </row>
    <row r="97" spans="1:22" x14ac:dyDescent="0.2">
      <c r="A97" s="111">
        <v>89</v>
      </c>
      <c r="B97" s="36" t="s">
        <v>14</v>
      </c>
      <c r="C97" s="41">
        <f>G97+K97+O97+S97</f>
        <v>0</v>
      </c>
      <c r="D97" s="39">
        <f t="shared" si="20"/>
        <v>0</v>
      </c>
      <c r="E97" s="39"/>
      <c r="F97" s="40"/>
      <c r="G97" s="41">
        <f>H97+J97</f>
        <v>0</v>
      </c>
      <c r="H97" s="39"/>
      <c r="I97" s="39"/>
      <c r="J97" s="46"/>
      <c r="K97" s="116"/>
      <c r="L97" s="114"/>
      <c r="M97" s="114"/>
      <c r="N97" s="113"/>
      <c r="O97" s="41"/>
      <c r="P97" s="39"/>
      <c r="Q97" s="39"/>
      <c r="R97" s="42"/>
      <c r="S97" s="120"/>
      <c r="T97" s="33"/>
      <c r="U97" s="33"/>
      <c r="V97" s="46"/>
    </row>
    <row r="98" spans="1:22" ht="13.5" thickBot="1" x14ac:dyDescent="0.25">
      <c r="A98" s="140">
        <f t="shared" si="19"/>
        <v>90</v>
      </c>
      <c r="B98" s="59" t="s">
        <v>27</v>
      </c>
      <c r="C98" s="63">
        <f>G98+K98+O98+S98</f>
        <v>0</v>
      </c>
      <c r="D98" s="61">
        <f t="shared" si="20"/>
        <v>0</v>
      </c>
      <c r="E98" s="61"/>
      <c r="F98" s="62"/>
      <c r="G98" s="63">
        <f>H98+J98</f>
        <v>0</v>
      </c>
      <c r="H98" s="61"/>
      <c r="I98" s="61"/>
      <c r="J98" s="68"/>
      <c r="K98" s="141"/>
      <c r="L98" s="142"/>
      <c r="M98" s="142"/>
      <c r="N98" s="143"/>
      <c r="O98" s="75"/>
      <c r="P98" s="74"/>
      <c r="Q98" s="74"/>
      <c r="R98" s="77"/>
      <c r="S98" s="144"/>
      <c r="T98" s="145"/>
      <c r="U98" s="145"/>
      <c r="V98" s="76"/>
    </row>
    <row r="99" spans="1:22" ht="45.75" thickBot="1" x14ac:dyDescent="0.3">
      <c r="A99" s="91">
        <f t="shared" si="19"/>
        <v>91</v>
      </c>
      <c r="B99" s="92" t="s">
        <v>169</v>
      </c>
      <c r="C99" s="146">
        <f>G99+K99+O99+S99</f>
        <v>65.314999999999998</v>
      </c>
      <c r="D99" s="147">
        <f t="shared" si="20"/>
        <v>65.314999999999998</v>
      </c>
      <c r="E99" s="79">
        <f t="shared" si="20"/>
        <v>37.926000000000002</v>
      </c>
      <c r="F99" s="85">
        <f t="shared" si="20"/>
        <v>0</v>
      </c>
      <c r="G99" s="79">
        <f>G100+G111+G114+G117+G118+SUM(G122:G133)+G135+G138+G139</f>
        <v>60.914999999999999</v>
      </c>
      <c r="H99" s="79">
        <f>H100+H111+H114+H117+H118+SUM(H122:H133)+H135+H138+H139</f>
        <v>60.914999999999999</v>
      </c>
      <c r="I99" s="79">
        <f>I100+I111+I114+SUM(I117:I133)+I135+I138+I139</f>
        <v>37.926000000000002</v>
      </c>
      <c r="J99" s="79"/>
      <c r="K99" s="148"/>
      <c r="L99" s="149"/>
      <c r="M99" s="149"/>
      <c r="N99" s="127"/>
      <c r="O99" s="148"/>
      <c r="P99" s="149"/>
      <c r="Q99" s="149"/>
      <c r="R99" s="127"/>
      <c r="S99" s="86">
        <f>S100+SUM(S111:S133)+S135+S138+S139</f>
        <v>4.4000000000000004</v>
      </c>
      <c r="T99" s="147">
        <f>SUM(T111:T139)</f>
        <v>4.4000000000000004</v>
      </c>
      <c r="U99" s="79">
        <f>SUM(U111:U138)</f>
        <v>0</v>
      </c>
      <c r="V99" s="85">
        <f>SUM(V111:V138)</f>
        <v>0</v>
      </c>
    </row>
    <row r="100" spans="1:22" ht="25.5" x14ac:dyDescent="0.2">
      <c r="A100" s="96">
        <f t="shared" si="19"/>
        <v>92</v>
      </c>
      <c r="B100" s="150" t="s">
        <v>170</v>
      </c>
      <c r="C100" s="108">
        <f t="shared" si="20"/>
        <v>0</v>
      </c>
      <c r="D100" s="103">
        <f t="shared" si="20"/>
        <v>0</v>
      </c>
      <c r="E100" s="103"/>
      <c r="F100" s="107"/>
      <c r="G100" s="151">
        <f>SUM(G101:G110)-G104-G105</f>
        <v>0</v>
      </c>
      <c r="H100" s="131">
        <f>SUM(H101:H110)-H104-H105</f>
        <v>0</v>
      </c>
      <c r="I100" s="131"/>
      <c r="J100" s="132"/>
      <c r="K100" s="152"/>
      <c r="L100" s="137"/>
      <c r="M100" s="137"/>
      <c r="N100" s="133"/>
      <c r="O100" s="152"/>
      <c r="P100" s="137"/>
      <c r="Q100" s="137"/>
      <c r="R100" s="133"/>
      <c r="S100" s="152"/>
      <c r="T100" s="137"/>
      <c r="U100" s="137"/>
      <c r="V100" s="133"/>
    </row>
    <row r="101" spans="1:22" x14ac:dyDescent="0.2">
      <c r="A101" s="111">
        <f t="shared" si="19"/>
        <v>93</v>
      </c>
      <c r="B101" s="57" t="s">
        <v>171</v>
      </c>
      <c r="C101" s="27">
        <f t="shared" si="20"/>
        <v>0</v>
      </c>
      <c r="D101" s="114">
        <f t="shared" si="20"/>
        <v>0</v>
      </c>
      <c r="E101" s="114"/>
      <c r="F101" s="115"/>
      <c r="G101" s="116">
        <f t="shared" si="24"/>
        <v>0</v>
      </c>
      <c r="H101" s="114"/>
      <c r="I101" s="114"/>
      <c r="J101" s="113"/>
      <c r="K101" s="116"/>
      <c r="L101" s="114"/>
      <c r="M101" s="114"/>
      <c r="N101" s="113"/>
      <c r="O101" s="116"/>
      <c r="P101" s="114"/>
      <c r="Q101" s="114"/>
      <c r="R101" s="113"/>
      <c r="S101" s="116"/>
      <c r="T101" s="114"/>
      <c r="U101" s="114"/>
      <c r="V101" s="113"/>
    </row>
    <row r="102" spans="1:22" x14ac:dyDescent="0.2">
      <c r="A102" s="111">
        <f t="shared" si="19"/>
        <v>94</v>
      </c>
      <c r="B102" s="57" t="s">
        <v>172</v>
      </c>
      <c r="C102" s="27">
        <f t="shared" si="20"/>
        <v>0</v>
      </c>
      <c r="D102" s="114">
        <f t="shared" si="20"/>
        <v>0</v>
      </c>
      <c r="E102" s="114"/>
      <c r="F102" s="115"/>
      <c r="G102" s="116">
        <f t="shared" si="24"/>
        <v>0</v>
      </c>
      <c r="H102" s="114"/>
      <c r="I102" s="114"/>
      <c r="J102" s="113"/>
      <c r="K102" s="116"/>
      <c r="L102" s="114"/>
      <c r="M102" s="114"/>
      <c r="N102" s="113"/>
      <c r="O102" s="116"/>
      <c r="P102" s="114"/>
      <c r="Q102" s="114"/>
      <c r="R102" s="113"/>
      <c r="S102" s="116"/>
      <c r="T102" s="114"/>
      <c r="U102" s="114"/>
      <c r="V102" s="113"/>
    </row>
    <row r="103" spans="1:22" x14ac:dyDescent="0.2">
      <c r="A103" s="111">
        <v>95</v>
      </c>
      <c r="B103" s="139" t="s">
        <v>173</v>
      </c>
      <c r="C103" s="27">
        <f t="shared" si="20"/>
        <v>0</v>
      </c>
      <c r="D103" s="114">
        <f t="shared" si="20"/>
        <v>0</v>
      </c>
      <c r="E103" s="114"/>
      <c r="F103" s="115"/>
      <c r="G103" s="116">
        <f t="shared" si="24"/>
        <v>0</v>
      </c>
      <c r="H103" s="114"/>
      <c r="I103" s="114"/>
      <c r="J103" s="113"/>
      <c r="K103" s="116"/>
      <c r="L103" s="114"/>
      <c r="M103" s="114"/>
      <c r="N103" s="113"/>
      <c r="O103" s="116"/>
      <c r="P103" s="114"/>
      <c r="Q103" s="114"/>
      <c r="R103" s="113"/>
      <c r="S103" s="116"/>
      <c r="T103" s="114"/>
      <c r="U103" s="114"/>
      <c r="V103" s="113"/>
    </row>
    <row r="104" spans="1:22" x14ac:dyDescent="0.2">
      <c r="A104" s="111">
        <f t="shared" si="19"/>
        <v>96</v>
      </c>
      <c r="B104" s="139" t="s">
        <v>174</v>
      </c>
      <c r="C104" s="27">
        <f t="shared" si="20"/>
        <v>0</v>
      </c>
      <c r="D104" s="114">
        <f t="shared" si="20"/>
        <v>0</v>
      </c>
      <c r="E104" s="114"/>
      <c r="F104" s="115"/>
      <c r="G104" s="116">
        <f t="shared" si="24"/>
        <v>0</v>
      </c>
      <c r="H104" s="114"/>
      <c r="I104" s="114"/>
      <c r="J104" s="113"/>
      <c r="K104" s="116"/>
      <c r="L104" s="114"/>
      <c r="M104" s="114"/>
      <c r="N104" s="113"/>
      <c r="O104" s="116"/>
      <c r="P104" s="114"/>
      <c r="Q104" s="114"/>
      <c r="R104" s="113"/>
      <c r="S104" s="116"/>
      <c r="T104" s="114"/>
      <c r="U104" s="114"/>
      <c r="V104" s="113"/>
    </row>
    <row r="105" spans="1:22" x14ac:dyDescent="0.2">
      <c r="A105" s="111">
        <v>97</v>
      </c>
      <c r="B105" s="139" t="s">
        <v>175</v>
      </c>
      <c r="C105" s="27">
        <f t="shared" si="20"/>
        <v>0</v>
      </c>
      <c r="D105" s="114">
        <f t="shared" si="20"/>
        <v>0</v>
      </c>
      <c r="E105" s="114"/>
      <c r="F105" s="115"/>
      <c r="G105" s="116">
        <f t="shared" si="24"/>
        <v>0</v>
      </c>
      <c r="H105" s="114"/>
      <c r="I105" s="114"/>
      <c r="J105" s="113"/>
      <c r="K105" s="116"/>
      <c r="L105" s="114"/>
      <c r="M105" s="114"/>
      <c r="N105" s="113"/>
      <c r="O105" s="116"/>
      <c r="P105" s="114"/>
      <c r="Q105" s="114"/>
      <c r="R105" s="113"/>
      <c r="S105" s="116"/>
      <c r="T105" s="114"/>
      <c r="U105" s="114"/>
      <c r="V105" s="113"/>
    </row>
    <row r="106" spans="1:22" x14ac:dyDescent="0.2">
      <c r="A106" s="111">
        <v>98</v>
      </c>
      <c r="B106" s="57" t="s">
        <v>176</v>
      </c>
      <c r="C106" s="27">
        <f t="shared" si="20"/>
        <v>0</v>
      </c>
      <c r="D106" s="114">
        <f t="shared" si="20"/>
        <v>0</v>
      </c>
      <c r="E106" s="114"/>
      <c r="F106" s="115"/>
      <c r="G106" s="116">
        <f t="shared" si="24"/>
        <v>0</v>
      </c>
      <c r="H106" s="114"/>
      <c r="I106" s="114"/>
      <c r="J106" s="113"/>
      <c r="K106" s="116"/>
      <c r="L106" s="114"/>
      <c r="M106" s="114"/>
      <c r="N106" s="113"/>
      <c r="O106" s="116"/>
      <c r="P106" s="114"/>
      <c r="Q106" s="114"/>
      <c r="R106" s="113"/>
      <c r="S106" s="116"/>
      <c r="T106" s="114"/>
      <c r="U106" s="114"/>
      <c r="V106" s="113"/>
    </row>
    <row r="107" spans="1:22" x14ac:dyDescent="0.2">
      <c r="A107" s="111">
        <v>99</v>
      </c>
      <c r="B107" s="57" t="s">
        <v>177</v>
      </c>
      <c r="C107" s="27">
        <f t="shared" si="20"/>
        <v>0</v>
      </c>
      <c r="D107" s="114">
        <f t="shared" si="20"/>
        <v>0</v>
      </c>
      <c r="E107" s="114"/>
      <c r="F107" s="115"/>
      <c r="G107" s="116">
        <f t="shared" si="24"/>
        <v>0</v>
      </c>
      <c r="H107" s="114"/>
      <c r="I107" s="114"/>
      <c r="J107" s="113"/>
      <c r="K107" s="116"/>
      <c r="L107" s="114"/>
      <c r="M107" s="114"/>
      <c r="N107" s="113"/>
      <c r="O107" s="116"/>
      <c r="P107" s="114"/>
      <c r="Q107" s="114"/>
      <c r="R107" s="113"/>
      <c r="S107" s="116"/>
      <c r="T107" s="114"/>
      <c r="U107" s="114"/>
      <c r="V107" s="113"/>
    </row>
    <row r="108" spans="1:22" x14ac:dyDescent="0.2">
      <c r="A108" s="111">
        <v>100</v>
      </c>
      <c r="B108" s="57" t="s">
        <v>178</v>
      </c>
      <c r="C108" s="27">
        <f t="shared" si="20"/>
        <v>0</v>
      </c>
      <c r="D108" s="114">
        <f t="shared" si="20"/>
        <v>0</v>
      </c>
      <c r="E108" s="114"/>
      <c r="F108" s="115"/>
      <c r="G108" s="116">
        <f t="shared" si="24"/>
        <v>0</v>
      </c>
      <c r="H108" s="114"/>
      <c r="I108" s="114"/>
      <c r="J108" s="113"/>
      <c r="K108" s="116"/>
      <c r="L108" s="114"/>
      <c r="M108" s="114"/>
      <c r="N108" s="113"/>
      <c r="O108" s="116"/>
      <c r="P108" s="114"/>
      <c r="Q108" s="114"/>
      <c r="R108" s="113"/>
      <c r="S108" s="116"/>
      <c r="T108" s="114"/>
      <c r="U108" s="114"/>
      <c r="V108" s="113"/>
    </row>
    <row r="109" spans="1:22" x14ac:dyDescent="0.2">
      <c r="A109" s="111">
        <v>101</v>
      </c>
      <c r="B109" s="57" t="s">
        <v>179</v>
      </c>
      <c r="C109" s="27">
        <f t="shared" si="20"/>
        <v>0</v>
      </c>
      <c r="D109" s="114">
        <f t="shared" si="20"/>
        <v>0</v>
      </c>
      <c r="E109" s="114"/>
      <c r="F109" s="115"/>
      <c r="G109" s="116">
        <f t="shared" si="24"/>
        <v>0</v>
      </c>
      <c r="H109" s="114"/>
      <c r="I109" s="114"/>
      <c r="J109" s="113"/>
      <c r="K109" s="116"/>
      <c r="L109" s="114"/>
      <c r="M109" s="114"/>
      <c r="N109" s="113"/>
      <c r="O109" s="116"/>
      <c r="P109" s="114"/>
      <c r="Q109" s="114"/>
      <c r="R109" s="113"/>
      <c r="S109" s="116"/>
      <c r="T109" s="114"/>
      <c r="U109" s="114"/>
      <c r="V109" s="113"/>
    </row>
    <row r="110" spans="1:22" x14ac:dyDescent="0.2">
      <c r="A110" s="111">
        <v>102</v>
      </c>
      <c r="B110" s="57" t="s">
        <v>180</v>
      </c>
      <c r="C110" s="27">
        <f t="shared" si="20"/>
        <v>0</v>
      </c>
      <c r="D110" s="114">
        <f t="shared" si="20"/>
        <v>0</v>
      </c>
      <c r="E110" s="114"/>
      <c r="F110" s="115"/>
      <c r="G110" s="116">
        <f t="shared" si="24"/>
        <v>0</v>
      </c>
      <c r="H110" s="114"/>
      <c r="I110" s="114"/>
      <c r="J110" s="113"/>
      <c r="K110" s="116"/>
      <c r="L110" s="114"/>
      <c r="M110" s="114"/>
      <c r="N110" s="113"/>
      <c r="O110" s="116"/>
      <c r="P110" s="114"/>
      <c r="Q110" s="114"/>
      <c r="R110" s="113"/>
      <c r="S110" s="116"/>
      <c r="T110" s="114"/>
      <c r="U110" s="114"/>
      <c r="V110" s="113"/>
    </row>
    <row r="111" spans="1:22" x14ac:dyDescent="0.2">
      <c r="A111" s="111">
        <v>103</v>
      </c>
      <c r="B111" s="36" t="s">
        <v>3</v>
      </c>
      <c r="C111" s="55">
        <f t="shared" si="20"/>
        <v>0</v>
      </c>
      <c r="D111" s="153">
        <f t="shared" si="20"/>
        <v>0</v>
      </c>
      <c r="E111" s="39">
        <f t="shared" si="20"/>
        <v>0</v>
      </c>
      <c r="F111" s="40">
        <f t="shared" si="20"/>
        <v>0</v>
      </c>
      <c r="G111" s="41">
        <f t="shared" si="24"/>
        <v>0</v>
      </c>
      <c r="H111" s="39"/>
      <c r="I111" s="39"/>
      <c r="J111" s="42"/>
      <c r="K111" s="116"/>
      <c r="L111" s="114"/>
      <c r="M111" s="114"/>
      <c r="N111" s="113"/>
      <c r="O111" s="116"/>
      <c r="P111" s="114"/>
      <c r="Q111" s="114"/>
      <c r="R111" s="113"/>
      <c r="S111" s="55">
        <f>T111+V111</f>
        <v>0</v>
      </c>
      <c r="T111" s="153"/>
      <c r="U111" s="39"/>
      <c r="V111" s="42"/>
    </row>
    <row r="112" spans="1:22" x14ac:dyDescent="0.2">
      <c r="A112" s="111">
        <v>104</v>
      </c>
      <c r="B112" s="57" t="s">
        <v>181</v>
      </c>
      <c r="C112" s="154">
        <f t="shared" si="20"/>
        <v>0</v>
      </c>
      <c r="D112" s="155">
        <f t="shared" si="20"/>
        <v>0</v>
      </c>
      <c r="E112" s="33"/>
      <c r="F112" s="44"/>
      <c r="G112" s="27">
        <f t="shared" si="24"/>
        <v>0</v>
      </c>
      <c r="H112" s="33"/>
      <c r="I112" s="39"/>
      <c r="J112" s="42"/>
      <c r="K112" s="116"/>
      <c r="L112" s="114"/>
      <c r="M112" s="114"/>
      <c r="N112" s="113"/>
      <c r="O112" s="116"/>
      <c r="P112" s="114"/>
      <c r="Q112" s="114"/>
      <c r="R112" s="113"/>
      <c r="S112" s="55"/>
      <c r="T112" s="153"/>
      <c r="U112" s="39"/>
      <c r="V112" s="42"/>
    </row>
    <row r="113" spans="1:22" x14ac:dyDescent="0.2">
      <c r="A113" s="111">
        <v>105</v>
      </c>
      <c r="B113" s="57" t="s">
        <v>182</v>
      </c>
      <c r="C113" s="154">
        <f t="shared" si="20"/>
        <v>0</v>
      </c>
      <c r="D113" s="155">
        <f t="shared" si="20"/>
        <v>0</v>
      </c>
      <c r="E113" s="33"/>
      <c r="F113" s="44"/>
      <c r="G113" s="27">
        <f t="shared" si="24"/>
        <v>0</v>
      </c>
      <c r="H113" s="33"/>
      <c r="I113" s="39"/>
      <c r="J113" s="42"/>
      <c r="K113" s="116"/>
      <c r="L113" s="114"/>
      <c r="M113" s="114"/>
      <c r="N113" s="113"/>
      <c r="O113" s="116"/>
      <c r="P113" s="114"/>
      <c r="Q113" s="114"/>
      <c r="R113" s="113"/>
      <c r="S113" s="55"/>
      <c r="T113" s="153"/>
      <c r="U113" s="39"/>
      <c r="V113" s="42"/>
    </row>
    <row r="114" spans="1:22" x14ac:dyDescent="0.2">
      <c r="A114" s="111">
        <v>106</v>
      </c>
      <c r="B114" s="36" t="s">
        <v>4</v>
      </c>
      <c r="C114" s="55">
        <f t="shared" si="20"/>
        <v>0</v>
      </c>
      <c r="D114" s="153">
        <f t="shared" si="20"/>
        <v>0</v>
      </c>
      <c r="E114" s="39">
        <f t="shared" si="20"/>
        <v>0</v>
      </c>
      <c r="F114" s="40">
        <f t="shared" si="20"/>
        <v>0</v>
      </c>
      <c r="G114" s="41">
        <f t="shared" si="24"/>
        <v>0</v>
      </c>
      <c r="H114" s="39"/>
      <c r="I114" s="39"/>
      <c r="J114" s="113"/>
      <c r="K114" s="116"/>
      <c r="L114" s="114"/>
      <c r="M114" s="114"/>
      <c r="N114" s="113"/>
      <c r="O114" s="116"/>
      <c r="P114" s="114"/>
      <c r="Q114" s="114"/>
      <c r="R114" s="113"/>
      <c r="S114" s="55">
        <f>T114+V114</f>
        <v>0</v>
      </c>
      <c r="T114" s="153"/>
      <c r="U114" s="39"/>
      <c r="V114" s="42"/>
    </row>
    <row r="115" spans="1:22" x14ac:dyDescent="0.2">
      <c r="A115" s="111">
        <v>107</v>
      </c>
      <c r="B115" s="156" t="s">
        <v>101</v>
      </c>
      <c r="C115" s="27">
        <f t="shared" si="20"/>
        <v>0</v>
      </c>
      <c r="D115" s="33">
        <f t="shared" si="20"/>
        <v>0</v>
      </c>
      <c r="E115" s="33"/>
      <c r="F115" s="44"/>
      <c r="G115" s="27">
        <f t="shared" si="24"/>
        <v>0</v>
      </c>
      <c r="H115" s="33"/>
      <c r="I115" s="39"/>
      <c r="J115" s="113"/>
      <c r="K115" s="116"/>
      <c r="L115" s="114"/>
      <c r="M115" s="114"/>
      <c r="N115" s="113"/>
      <c r="O115" s="116"/>
      <c r="P115" s="114"/>
      <c r="Q115" s="114"/>
      <c r="R115" s="113"/>
      <c r="S115" s="41"/>
      <c r="T115" s="39"/>
      <c r="U115" s="39"/>
      <c r="V115" s="42"/>
    </row>
    <row r="116" spans="1:22" x14ac:dyDescent="0.2">
      <c r="A116" s="111">
        <v>108</v>
      </c>
      <c r="B116" s="156" t="s">
        <v>102</v>
      </c>
      <c r="C116" s="27">
        <f t="shared" si="20"/>
        <v>0</v>
      </c>
      <c r="D116" s="33">
        <f t="shared" si="20"/>
        <v>0</v>
      </c>
      <c r="E116" s="33"/>
      <c r="F116" s="44"/>
      <c r="G116" s="27">
        <f t="shared" si="24"/>
        <v>0</v>
      </c>
      <c r="H116" s="33"/>
      <c r="I116" s="39"/>
      <c r="J116" s="113"/>
      <c r="K116" s="116"/>
      <c r="L116" s="114"/>
      <c r="M116" s="114"/>
      <c r="N116" s="113"/>
      <c r="O116" s="116"/>
      <c r="P116" s="114"/>
      <c r="Q116" s="114"/>
      <c r="R116" s="113"/>
      <c r="S116" s="41"/>
      <c r="T116" s="39"/>
      <c r="U116" s="39"/>
      <c r="V116" s="42"/>
    </row>
    <row r="117" spans="1:22" x14ac:dyDescent="0.2">
      <c r="A117" s="111">
        <v>109</v>
      </c>
      <c r="B117" s="36" t="s">
        <v>183</v>
      </c>
      <c r="C117" s="41">
        <f t="shared" si="20"/>
        <v>0</v>
      </c>
      <c r="D117" s="39">
        <f t="shared" si="20"/>
        <v>0</v>
      </c>
      <c r="E117" s="39">
        <f t="shared" si="20"/>
        <v>0</v>
      </c>
      <c r="F117" s="40"/>
      <c r="G117" s="41">
        <f t="shared" si="24"/>
        <v>0</v>
      </c>
      <c r="H117" s="39"/>
      <c r="I117" s="39"/>
      <c r="J117" s="42"/>
      <c r="K117" s="116"/>
      <c r="L117" s="114"/>
      <c r="M117" s="114"/>
      <c r="N117" s="113"/>
      <c r="O117" s="116"/>
      <c r="P117" s="114"/>
      <c r="Q117" s="114"/>
      <c r="R117" s="113"/>
      <c r="S117" s="41">
        <f>T117+V117</f>
        <v>0</v>
      </c>
      <c r="T117" s="39"/>
      <c r="U117" s="39"/>
      <c r="V117" s="42"/>
    </row>
    <row r="118" spans="1:22" x14ac:dyDescent="0.2">
      <c r="A118" s="111">
        <v>110</v>
      </c>
      <c r="B118" s="71" t="s">
        <v>5</v>
      </c>
      <c r="C118" s="41">
        <f t="shared" si="20"/>
        <v>0</v>
      </c>
      <c r="D118" s="39">
        <f t="shared" si="20"/>
        <v>0</v>
      </c>
      <c r="E118" s="39"/>
      <c r="F118" s="40"/>
      <c r="G118" s="41">
        <f t="shared" si="24"/>
        <v>0</v>
      </c>
      <c r="H118" s="39"/>
      <c r="I118" s="39"/>
      <c r="J118" s="42"/>
      <c r="K118" s="116"/>
      <c r="L118" s="114"/>
      <c r="M118" s="114"/>
      <c r="N118" s="113"/>
      <c r="O118" s="116"/>
      <c r="P118" s="114"/>
      <c r="Q118" s="114"/>
      <c r="R118" s="113"/>
      <c r="S118" s="41"/>
      <c r="T118" s="39"/>
      <c r="U118" s="39"/>
      <c r="V118" s="42"/>
    </row>
    <row r="119" spans="1:22" x14ac:dyDescent="0.2">
      <c r="A119" s="111">
        <v>111</v>
      </c>
      <c r="B119" s="157" t="s">
        <v>184</v>
      </c>
      <c r="C119" s="27">
        <f t="shared" si="20"/>
        <v>0</v>
      </c>
      <c r="D119" s="33">
        <f t="shared" si="20"/>
        <v>0</v>
      </c>
      <c r="E119" s="33"/>
      <c r="F119" s="44"/>
      <c r="G119" s="27">
        <f t="shared" si="24"/>
        <v>0</v>
      </c>
      <c r="H119" s="33"/>
      <c r="I119" s="39"/>
      <c r="J119" s="42"/>
      <c r="K119" s="116"/>
      <c r="L119" s="114"/>
      <c r="M119" s="114"/>
      <c r="N119" s="113"/>
      <c r="O119" s="116"/>
      <c r="P119" s="114"/>
      <c r="Q119" s="114"/>
      <c r="R119" s="113"/>
      <c r="S119" s="41"/>
      <c r="T119" s="39"/>
      <c r="U119" s="39"/>
      <c r="V119" s="42"/>
    </row>
    <row r="120" spans="1:22" x14ac:dyDescent="0.2">
      <c r="A120" s="111">
        <v>112</v>
      </c>
      <c r="B120" s="157" t="s">
        <v>104</v>
      </c>
      <c r="C120" s="27">
        <f t="shared" si="20"/>
        <v>0</v>
      </c>
      <c r="D120" s="33">
        <f t="shared" si="20"/>
        <v>0</v>
      </c>
      <c r="E120" s="33"/>
      <c r="F120" s="44"/>
      <c r="G120" s="27">
        <f t="shared" si="24"/>
        <v>0</v>
      </c>
      <c r="H120" s="33"/>
      <c r="I120" s="39"/>
      <c r="J120" s="42"/>
      <c r="K120" s="116"/>
      <c r="L120" s="114"/>
      <c r="M120" s="114"/>
      <c r="N120" s="113"/>
      <c r="O120" s="116"/>
      <c r="P120" s="114"/>
      <c r="Q120" s="114"/>
      <c r="R120" s="113"/>
      <c r="S120" s="41"/>
      <c r="T120" s="39"/>
      <c r="U120" s="39"/>
      <c r="V120" s="42"/>
    </row>
    <row r="121" spans="1:22" ht="25.5" x14ac:dyDescent="0.2">
      <c r="A121" s="111">
        <v>113</v>
      </c>
      <c r="B121" s="158" t="s">
        <v>105</v>
      </c>
      <c r="C121" s="27">
        <f t="shared" si="20"/>
        <v>0</v>
      </c>
      <c r="D121" s="33">
        <f t="shared" si="20"/>
        <v>0</v>
      </c>
      <c r="E121" s="33"/>
      <c r="F121" s="44"/>
      <c r="G121" s="27">
        <f t="shared" si="24"/>
        <v>0</v>
      </c>
      <c r="H121" s="33"/>
      <c r="I121" s="39"/>
      <c r="J121" s="42"/>
      <c r="K121" s="116"/>
      <c r="L121" s="114"/>
      <c r="M121" s="114"/>
      <c r="N121" s="113"/>
      <c r="O121" s="116"/>
      <c r="P121" s="114"/>
      <c r="Q121" s="114"/>
      <c r="R121" s="113"/>
      <c r="S121" s="41"/>
      <c r="T121" s="39"/>
      <c r="U121" s="39"/>
      <c r="V121" s="42"/>
    </row>
    <row r="122" spans="1:22" ht="25.5" x14ac:dyDescent="0.2">
      <c r="A122" s="111">
        <v>114</v>
      </c>
      <c r="B122" s="51" t="s">
        <v>32</v>
      </c>
      <c r="C122" s="41">
        <f t="shared" si="20"/>
        <v>0</v>
      </c>
      <c r="D122" s="39">
        <f t="shared" si="20"/>
        <v>0</v>
      </c>
      <c r="E122" s="39">
        <f t="shared" si="20"/>
        <v>0</v>
      </c>
      <c r="F122" s="40"/>
      <c r="G122" s="41">
        <f t="shared" si="24"/>
        <v>0</v>
      </c>
      <c r="H122" s="39"/>
      <c r="I122" s="39"/>
      <c r="J122" s="42"/>
      <c r="K122" s="116"/>
      <c r="L122" s="114"/>
      <c r="M122" s="114"/>
      <c r="N122" s="113"/>
      <c r="O122" s="116"/>
      <c r="P122" s="114"/>
      <c r="Q122" s="114"/>
      <c r="R122" s="113"/>
      <c r="S122" s="41">
        <f>T122+V122</f>
        <v>0</v>
      </c>
      <c r="T122" s="39"/>
      <c r="U122" s="39"/>
      <c r="V122" s="42"/>
    </row>
    <row r="123" spans="1:22" x14ac:dyDescent="0.2">
      <c r="A123" s="111">
        <v>115</v>
      </c>
      <c r="B123" s="36" t="s">
        <v>7</v>
      </c>
      <c r="C123" s="41">
        <f t="shared" si="20"/>
        <v>0</v>
      </c>
      <c r="D123" s="39">
        <f t="shared" si="20"/>
        <v>0</v>
      </c>
      <c r="E123" s="39">
        <f t="shared" si="20"/>
        <v>0</v>
      </c>
      <c r="F123" s="40"/>
      <c r="G123" s="41">
        <f t="shared" si="24"/>
        <v>0</v>
      </c>
      <c r="H123" s="39"/>
      <c r="I123" s="39"/>
      <c r="J123" s="46"/>
      <c r="K123" s="116"/>
      <c r="L123" s="114"/>
      <c r="M123" s="114"/>
      <c r="N123" s="113"/>
      <c r="O123" s="116"/>
      <c r="P123" s="114"/>
      <c r="Q123" s="114"/>
      <c r="R123" s="113"/>
      <c r="S123" s="41">
        <f t="shared" ref="S123:S131" si="25">T123+V123</f>
        <v>0</v>
      </c>
      <c r="T123" s="39"/>
      <c r="U123" s="33"/>
      <c r="V123" s="46"/>
    </row>
    <row r="124" spans="1:22" x14ac:dyDescent="0.2">
      <c r="A124" s="111">
        <f t="shared" si="19"/>
        <v>116</v>
      </c>
      <c r="B124" s="36" t="s">
        <v>8</v>
      </c>
      <c r="C124" s="41">
        <f t="shared" si="20"/>
        <v>0</v>
      </c>
      <c r="D124" s="39">
        <f t="shared" si="20"/>
        <v>0</v>
      </c>
      <c r="E124" s="39">
        <f t="shared" si="20"/>
        <v>0</v>
      </c>
      <c r="F124" s="40"/>
      <c r="G124" s="41">
        <f t="shared" si="24"/>
        <v>0</v>
      </c>
      <c r="H124" s="39"/>
      <c r="I124" s="39"/>
      <c r="J124" s="46"/>
      <c r="K124" s="116"/>
      <c r="L124" s="114"/>
      <c r="M124" s="114"/>
      <c r="N124" s="113"/>
      <c r="O124" s="116"/>
      <c r="P124" s="114"/>
      <c r="Q124" s="114"/>
      <c r="R124" s="113"/>
      <c r="S124" s="41">
        <f t="shared" si="25"/>
        <v>0</v>
      </c>
      <c r="T124" s="39"/>
      <c r="U124" s="33"/>
      <c r="V124" s="46"/>
    </row>
    <row r="125" spans="1:22" x14ac:dyDescent="0.2">
      <c r="A125" s="111">
        <f t="shared" si="19"/>
        <v>117</v>
      </c>
      <c r="B125" s="36" t="s">
        <v>9</v>
      </c>
      <c r="C125" s="41">
        <f t="shared" si="20"/>
        <v>0</v>
      </c>
      <c r="D125" s="39">
        <f t="shared" si="20"/>
        <v>0</v>
      </c>
      <c r="E125" s="39">
        <f t="shared" si="20"/>
        <v>0</v>
      </c>
      <c r="F125" s="40"/>
      <c r="G125" s="41">
        <f t="shared" si="24"/>
        <v>0</v>
      </c>
      <c r="H125" s="39"/>
      <c r="I125" s="39"/>
      <c r="J125" s="42"/>
      <c r="K125" s="116"/>
      <c r="L125" s="114"/>
      <c r="M125" s="114"/>
      <c r="N125" s="113"/>
      <c r="O125" s="116"/>
      <c r="P125" s="114"/>
      <c r="Q125" s="114"/>
      <c r="R125" s="113"/>
      <c r="S125" s="41">
        <f t="shared" si="25"/>
        <v>0</v>
      </c>
      <c r="T125" s="39"/>
      <c r="U125" s="33"/>
      <c r="V125" s="46"/>
    </row>
    <row r="126" spans="1:22" x14ac:dyDescent="0.2">
      <c r="A126" s="111">
        <f t="shared" si="19"/>
        <v>118</v>
      </c>
      <c r="B126" s="36" t="s">
        <v>10</v>
      </c>
      <c r="C126" s="41">
        <f t="shared" si="20"/>
        <v>0</v>
      </c>
      <c r="D126" s="39">
        <f t="shared" si="20"/>
        <v>0</v>
      </c>
      <c r="E126" s="39">
        <f t="shared" si="20"/>
        <v>0</v>
      </c>
      <c r="F126" s="40"/>
      <c r="G126" s="41">
        <f t="shared" si="24"/>
        <v>0</v>
      </c>
      <c r="H126" s="39"/>
      <c r="I126" s="39"/>
      <c r="J126" s="46"/>
      <c r="K126" s="116"/>
      <c r="L126" s="114"/>
      <c r="M126" s="114"/>
      <c r="N126" s="113"/>
      <c r="O126" s="116"/>
      <c r="P126" s="114"/>
      <c r="Q126" s="114"/>
      <c r="R126" s="113"/>
      <c r="S126" s="41"/>
      <c r="T126" s="39"/>
      <c r="U126" s="33"/>
      <c r="V126" s="46"/>
    </row>
    <row r="127" spans="1:22" x14ac:dyDescent="0.2">
      <c r="A127" s="111">
        <f t="shared" si="19"/>
        <v>119</v>
      </c>
      <c r="B127" s="36" t="s">
        <v>11</v>
      </c>
      <c r="C127" s="41">
        <f t="shared" si="20"/>
        <v>0</v>
      </c>
      <c r="D127" s="39">
        <f t="shared" si="20"/>
        <v>0</v>
      </c>
      <c r="E127" s="39">
        <f t="shared" si="20"/>
        <v>0</v>
      </c>
      <c r="F127" s="40"/>
      <c r="G127" s="41">
        <f t="shared" si="24"/>
        <v>0</v>
      </c>
      <c r="H127" s="39"/>
      <c r="I127" s="39"/>
      <c r="J127" s="46"/>
      <c r="K127" s="116"/>
      <c r="L127" s="114"/>
      <c r="M127" s="114"/>
      <c r="N127" s="113"/>
      <c r="O127" s="116"/>
      <c r="P127" s="114"/>
      <c r="Q127" s="114"/>
      <c r="R127" s="113"/>
      <c r="S127" s="41">
        <f t="shared" si="25"/>
        <v>0</v>
      </c>
      <c r="T127" s="39"/>
      <c r="U127" s="39"/>
      <c r="V127" s="46"/>
    </row>
    <row r="128" spans="1:22" x14ac:dyDescent="0.2">
      <c r="A128" s="111">
        <f t="shared" si="19"/>
        <v>120</v>
      </c>
      <c r="B128" s="36" t="s">
        <v>12</v>
      </c>
      <c r="C128" s="41">
        <f t="shared" si="20"/>
        <v>0</v>
      </c>
      <c r="D128" s="39">
        <f t="shared" si="20"/>
        <v>0</v>
      </c>
      <c r="E128" s="39">
        <f t="shared" si="20"/>
        <v>0</v>
      </c>
      <c r="F128" s="40"/>
      <c r="G128" s="41">
        <f t="shared" si="24"/>
        <v>0</v>
      </c>
      <c r="H128" s="39"/>
      <c r="I128" s="39"/>
      <c r="J128" s="46"/>
      <c r="K128" s="116"/>
      <c r="L128" s="114"/>
      <c r="M128" s="114"/>
      <c r="N128" s="113"/>
      <c r="O128" s="116"/>
      <c r="P128" s="114"/>
      <c r="Q128" s="114"/>
      <c r="R128" s="113"/>
      <c r="S128" s="41">
        <f t="shared" si="25"/>
        <v>0</v>
      </c>
      <c r="T128" s="39"/>
      <c r="U128" s="33"/>
      <c r="V128" s="46"/>
    </row>
    <row r="129" spans="1:22" x14ac:dyDescent="0.2">
      <c r="A129" s="111">
        <f t="shared" si="19"/>
        <v>121</v>
      </c>
      <c r="B129" s="36" t="s">
        <v>13</v>
      </c>
      <c r="C129" s="41">
        <f t="shared" si="20"/>
        <v>0</v>
      </c>
      <c r="D129" s="39">
        <f t="shared" si="20"/>
        <v>0</v>
      </c>
      <c r="E129" s="39">
        <f t="shared" si="20"/>
        <v>0</v>
      </c>
      <c r="F129" s="40"/>
      <c r="G129" s="41">
        <f t="shared" si="24"/>
        <v>0</v>
      </c>
      <c r="H129" s="39"/>
      <c r="I129" s="39"/>
      <c r="J129" s="46"/>
      <c r="K129" s="116"/>
      <c r="L129" s="114"/>
      <c r="M129" s="114"/>
      <c r="N129" s="113"/>
      <c r="O129" s="116"/>
      <c r="P129" s="114"/>
      <c r="Q129" s="114"/>
      <c r="R129" s="113"/>
      <c r="S129" s="41"/>
      <c r="T129" s="39"/>
      <c r="U129" s="33"/>
      <c r="V129" s="46"/>
    </row>
    <row r="130" spans="1:22" x14ac:dyDescent="0.2">
      <c r="A130" s="111">
        <f t="shared" si="19"/>
        <v>122</v>
      </c>
      <c r="B130" s="36" t="s">
        <v>14</v>
      </c>
      <c r="C130" s="41">
        <f t="shared" si="20"/>
        <v>0</v>
      </c>
      <c r="D130" s="39">
        <f t="shared" si="20"/>
        <v>0</v>
      </c>
      <c r="E130" s="39"/>
      <c r="F130" s="40"/>
      <c r="G130" s="41">
        <f t="shared" si="24"/>
        <v>0</v>
      </c>
      <c r="H130" s="39"/>
      <c r="I130" s="39"/>
      <c r="J130" s="46"/>
      <c r="K130" s="116"/>
      <c r="L130" s="114"/>
      <c r="M130" s="114"/>
      <c r="N130" s="113"/>
      <c r="O130" s="116"/>
      <c r="P130" s="114"/>
      <c r="Q130" s="114"/>
      <c r="R130" s="113"/>
      <c r="S130" s="41"/>
      <c r="T130" s="39"/>
      <c r="U130" s="33"/>
      <c r="V130" s="46"/>
    </row>
    <row r="131" spans="1:22" x14ac:dyDescent="0.2">
      <c r="A131" s="111">
        <f t="shared" si="19"/>
        <v>123</v>
      </c>
      <c r="B131" s="36" t="s">
        <v>27</v>
      </c>
      <c r="C131" s="41">
        <f t="shared" si="20"/>
        <v>0</v>
      </c>
      <c r="D131" s="39">
        <f t="shared" si="20"/>
        <v>0</v>
      </c>
      <c r="E131" s="39">
        <f t="shared" si="20"/>
        <v>0</v>
      </c>
      <c r="F131" s="40"/>
      <c r="G131" s="41">
        <f t="shared" si="24"/>
        <v>0</v>
      </c>
      <c r="H131" s="39"/>
      <c r="I131" s="39"/>
      <c r="J131" s="46"/>
      <c r="K131" s="116"/>
      <c r="L131" s="114"/>
      <c r="M131" s="114"/>
      <c r="N131" s="113"/>
      <c r="O131" s="116"/>
      <c r="P131" s="114"/>
      <c r="Q131" s="114"/>
      <c r="R131" s="113"/>
      <c r="S131" s="41">
        <f t="shared" si="25"/>
        <v>0</v>
      </c>
      <c r="T131" s="39"/>
      <c r="U131" s="33"/>
      <c r="V131" s="46"/>
    </row>
    <row r="132" spans="1:22" x14ac:dyDescent="0.2">
      <c r="A132" s="111">
        <f t="shared" si="19"/>
        <v>124</v>
      </c>
      <c r="B132" s="36" t="s">
        <v>15</v>
      </c>
      <c r="C132" s="41">
        <f t="shared" si="20"/>
        <v>0</v>
      </c>
      <c r="D132" s="39">
        <f t="shared" si="20"/>
        <v>0</v>
      </c>
      <c r="E132" s="39"/>
      <c r="F132" s="40"/>
      <c r="G132" s="52">
        <f t="shared" si="24"/>
        <v>0</v>
      </c>
      <c r="H132" s="39"/>
      <c r="I132" s="39"/>
      <c r="J132" s="46"/>
      <c r="K132" s="116"/>
      <c r="L132" s="114"/>
      <c r="M132" s="114"/>
      <c r="N132" s="113"/>
      <c r="O132" s="116"/>
      <c r="P132" s="114"/>
      <c r="Q132" s="114"/>
      <c r="R132" s="113"/>
      <c r="S132" s="41"/>
      <c r="T132" s="33"/>
      <c r="U132" s="33"/>
      <c r="V132" s="46"/>
    </row>
    <row r="133" spans="1:22" x14ac:dyDescent="0.2">
      <c r="A133" s="111">
        <f t="shared" si="19"/>
        <v>125</v>
      </c>
      <c r="B133" s="36" t="s">
        <v>185</v>
      </c>
      <c r="C133" s="41">
        <f t="shared" si="20"/>
        <v>0</v>
      </c>
      <c r="D133" s="39">
        <f t="shared" si="20"/>
        <v>0</v>
      </c>
      <c r="E133" s="39"/>
      <c r="F133" s="40"/>
      <c r="G133" s="52">
        <f>G134</f>
        <v>0</v>
      </c>
      <c r="H133" s="39"/>
      <c r="I133" s="39"/>
      <c r="J133" s="118"/>
      <c r="K133" s="123"/>
      <c r="L133" s="114"/>
      <c r="M133" s="114"/>
      <c r="N133" s="118"/>
      <c r="O133" s="123"/>
      <c r="P133" s="114"/>
      <c r="Q133" s="114"/>
      <c r="R133" s="118"/>
      <c r="S133" s="123"/>
      <c r="T133" s="114"/>
      <c r="U133" s="114"/>
      <c r="V133" s="118"/>
    </row>
    <row r="134" spans="1:22" x14ac:dyDescent="0.2">
      <c r="A134" s="111">
        <f t="shared" si="19"/>
        <v>126</v>
      </c>
      <c r="B134" s="36" t="s">
        <v>186</v>
      </c>
      <c r="C134" s="27">
        <f t="shared" si="20"/>
        <v>0</v>
      </c>
      <c r="D134" s="33">
        <f t="shared" si="20"/>
        <v>0</v>
      </c>
      <c r="E134" s="39"/>
      <c r="F134" s="40"/>
      <c r="G134" s="123">
        <f t="shared" si="24"/>
        <v>0</v>
      </c>
      <c r="H134" s="33"/>
      <c r="I134" s="39"/>
      <c r="J134" s="118"/>
      <c r="K134" s="123"/>
      <c r="L134" s="114"/>
      <c r="M134" s="114"/>
      <c r="N134" s="118"/>
      <c r="O134" s="123"/>
      <c r="P134" s="114"/>
      <c r="Q134" s="114"/>
      <c r="R134" s="118"/>
      <c r="S134" s="52"/>
      <c r="T134" s="39"/>
      <c r="U134" s="39"/>
      <c r="V134" s="53"/>
    </row>
    <row r="135" spans="1:22" x14ac:dyDescent="0.2">
      <c r="A135" s="111">
        <f t="shared" si="19"/>
        <v>127</v>
      </c>
      <c r="B135" s="36" t="s">
        <v>150</v>
      </c>
      <c r="C135" s="41">
        <f t="shared" si="20"/>
        <v>0</v>
      </c>
      <c r="D135" s="39">
        <f t="shared" si="20"/>
        <v>0</v>
      </c>
      <c r="E135" s="39"/>
      <c r="F135" s="40"/>
      <c r="G135" s="52">
        <f>G136+G137</f>
        <v>0</v>
      </c>
      <c r="H135" s="39"/>
      <c r="I135" s="114"/>
      <c r="J135" s="118"/>
      <c r="K135" s="123"/>
      <c r="L135" s="114"/>
      <c r="M135" s="114"/>
      <c r="N135" s="118"/>
      <c r="O135" s="123"/>
      <c r="P135" s="114"/>
      <c r="Q135" s="114"/>
      <c r="R135" s="118"/>
      <c r="S135" s="123"/>
      <c r="T135" s="114"/>
      <c r="U135" s="114"/>
      <c r="V135" s="118"/>
    </row>
    <row r="136" spans="1:22" x14ac:dyDescent="0.2">
      <c r="A136" s="111">
        <f t="shared" si="19"/>
        <v>128</v>
      </c>
      <c r="B136" s="57" t="s">
        <v>187</v>
      </c>
      <c r="C136" s="27">
        <f t="shared" si="20"/>
        <v>0</v>
      </c>
      <c r="D136" s="33">
        <f t="shared" si="20"/>
        <v>0</v>
      </c>
      <c r="E136" s="39"/>
      <c r="F136" s="40"/>
      <c r="G136" s="116">
        <f t="shared" si="24"/>
        <v>0</v>
      </c>
      <c r="H136" s="33"/>
      <c r="I136" s="39"/>
      <c r="J136" s="113"/>
      <c r="K136" s="116"/>
      <c r="L136" s="114"/>
      <c r="M136" s="114"/>
      <c r="N136" s="113"/>
      <c r="O136" s="116"/>
      <c r="P136" s="114"/>
      <c r="Q136" s="114"/>
      <c r="R136" s="113"/>
      <c r="S136" s="41"/>
      <c r="T136" s="39"/>
      <c r="U136" s="39"/>
      <c r="V136" s="42"/>
    </row>
    <row r="137" spans="1:22" x14ac:dyDescent="0.2">
      <c r="A137" s="111">
        <f t="shared" si="19"/>
        <v>129</v>
      </c>
      <c r="B137" s="159" t="s">
        <v>188</v>
      </c>
      <c r="C137" s="27">
        <f t="shared" si="20"/>
        <v>0</v>
      </c>
      <c r="D137" s="33">
        <f t="shared" si="20"/>
        <v>0</v>
      </c>
      <c r="E137" s="39"/>
      <c r="F137" s="40"/>
      <c r="G137" s="116">
        <f t="shared" si="24"/>
        <v>0</v>
      </c>
      <c r="H137" s="33"/>
      <c r="I137" s="39"/>
      <c r="J137" s="113"/>
      <c r="K137" s="116"/>
      <c r="L137" s="114"/>
      <c r="M137" s="114"/>
      <c r="N137" s="113"/>
      <c r="O137" s="116"/>
      <c r="P137" s="114"/>
      <c r="Q137" s="114"/>
      <c r="R137" s="113"/>
      <c r="S137" s="41"/>
      <c r="T137" s="39"/>
      <c r="U137" s="39"/>
      <c r="V137" s="42"/>
    </row>
    <row r="138" spans="1:22" x14ac:dyDescent="0.2">
      <c r="A138" s="111">
        <v>130</v>
      </c>
      <c r="B138" s="36" t="s">
        <v>123</v>
      </c>
      <c r="C138" s="41">
        <f>G138+K138+O138+S138</f>
        <v>37.466999999999999</v>
      </c>
      <c r="D138" s="39">
        <f>H138+L138+P138+T138</f>
        <v>37.466999999999999</v>
      </c>
      <c r="E138" s="39">
        <f t="shared" si="20"/>
        <v>18.872</v>
      </c>
      <c r="F138" s="40"/>
      <c r="G138" s="41">
        <f>+H138</f>
        <v>33.466999999999999</v>
      </c>
      <c r="H138" s="39">
        <v>33.466999999999999</v>
      </c>
      <c r="I138" s="39">
        <v>18.872</v>
      </c>
      <c r="J138" s="113"/>
      <c r="K138" s="116"/>
      <c r="L138" s="114"/>
      <c r="M138" s="114"/>
      <c r="N138" s="113"/>
      <c r="O138" s="116"/>
      <c r="P138" s="114"/>
      <c r="Q138" s="114"/>
      <c r="R138" s="113"/>
      <c r="S138" s="41">
        <f>T138+V138</f>
        <v>4</v>
      </c>
      <c r="T138" s="39">
        <v>4</v>
      </c>
      <c r="U138" s="39"/>
      <c r="V138" s="42"/>
    </row>
    <row r="139" spans="1:22" ht="13.5" thickBot="1" x14ac:dyDescent="0.25">
      <c r="A139" s="140">
        <v>131</v>
      </c>
      <c r="B139" s="59" t="s">
        <v>167</v>
      </c>
      <c r="C139" s="63">
        <f>G139+K139+O139+S139</f>
        <v>27.847999999999999</v>
      </c>
      <c r="D139" s="61">
        <f>H139+L139+P139+T139</f>
        <v>27.847999999999999</v>
      </c>
      <c r="E139" s="61">
        <f>I139+M139+Q139+U139</f>
        <v>19.053999999999998</v>
      </c>
      <c r="F139" s="62"/>
      <c r="G139" s="75">
        <f>+H139</f>
        <v>27.448</v>
      </c>
      <c r="H139" s="74">
        <v>27.448</v>
      </c>
      <c r="I139" s="74">
        <v>19.053999999999998</v>
      </c>
      <c r="J139" s="143"/>
      <c r="K139" s="160"/>
      <c r="L139" s="161"/>
      <c r="M139" s="161"/>
      <c r="N139" s="162"/>
      <c r="O139" s="160"/>
      <c r="P139" s="161"/>
      <c r="Q139" s="161"/>
      <c r="R139" s="162"/>
      <c r="S139" s="41">
        <f>T139+V139</f>
        <v>0.4</v>
      </c>
      <c r="T139" s="61">
        <v>0.4</v>
      </c>
      <c r="U139" s="61"/>
      <c r="V139" s="64"/>
    </row>
    <row r="140" spans="1:22" ht="45.75" thickBot="1" x14ac:dyDescent="0.25">
      <c r="A140" s="91">
        <v>132</v>
      </c>
      <c r="B140" s="163" t="s">
        <v>189</v>
      </c>
      <c r="C140" s="93">
        <f t="shared" si="20"/>
        <v>0</v>
      </c>
      <c r="D140" s="79">
        <f t="shared" si="20"/>
        <v>0</v>
      </c>
      <c r="E140" s="79">
        <f t="shared" si="20"/>
        <v>0</v>
      </c>
      <c r="F140" s="83">
        <f t="shared" si="20"/>
        <v>0</v>
      </c>
      <c r="G140" s="93">
        <f>G141+SUM(G157:G168)+G170+G173</f>
        <v>0</v>
      </c>
      <c r="H140" s="82">
        <f>H141+SUM(H157:H168)+H170+H173</f>
        <v>0</v>
      </c>
      <c r="I140" s="79">
        <f>I141+SUM(I157:I168)+I170+I173</f>
        <v>0</v>
      </c>
      <c r="J140" s="85">
        <f>J141+SUM(J157:J168)+J170+J173</f>
        <v>0</v>
      </c>
      <c r="K140" s="94">
        <f>K141+SUM(K158:K168)+K173</f>
        <v>0</v>
      </c>
      <c r="L140" s="79">
        <f>L141+SUM(L158:L168)+L173</f>
        <v>0</v>
      </c>
      <c r="M140" s="79">
        <f>M141+SUM(M157:M168)+M170+M173</f>
        <v>0</v>
      </c>
      <c r="N140" s="85"/>
      <c r="O140" s="93"/>
      <c r="P140" s="79"/>
      <c r="Q140" s="79"/>
      <c r="R140" s="85"/>
      <c r="S140" s="93">
        <f>S141+SUM(S157:S168)+S170+S173</f>
        <v>0</v>
      </c>
      <c r="T140" s="79">
        <f>T157+T173</f>
        <v>0</v>
      </c>
      <c r="U140" s="79">
        <f>U157+U173</f>
        <v>0</v>
      </c>
      <c r="V140" s="85"/>
    </row>
    <row r="141" spans="1:22" x14ac:dyDescent="0.2">
      <c r="A141" s="96">
        <f t="shared" si="19"/>
        <v>133</v>
      </c>
      <c r="B141" s="110" t="s">
        <v>135</v>
      </c>
      <c r="C141" s="105">
        <f t="shared" si="20"/>
        <v>0</v>
      </c>
      <c r="D141" s="103">
        <f t="shared" si="20"/>
        <v>0</v>
      </c>
      <c r="E141" s="103"/>
      <c r="F141" s="106">
        <f t="shared" si="20"/>
        <v>0</v>
      </c>
      <c r="G141" s="103">
        <f>SUM(G142:G156)</f>
        <v>0</v>
      </c>
      <c r="H141" s="103">
        <f>SUM(H142:H156)</f>
        <v>0</v>
      </c>
      <c r="I141" s="103"/>
      <c r="J141" s="107">
        <f>SUM(J142:J156)</f>
        <v>0</v>
      </c>
      <c r="K141" s="108">
        <f>SUM(K142:K153)+K154</f>
        <v>0</v>
      </c>
      <c r="L141" s="103">
        <f>SUM(L142:L153)</f>
        <v>0</v>
      </c>
      <c r="M141" s="103">
        <f>SUM(M142:M153)</f>
        <v>0</v>
      </c>
      <c r="N141" s="133"/>
      <c r="O141" s="152"/>
      <c r="P141" s="137"/>
      <c r="Q141" s="137"/>
      <c r="R141" s="133"/>
      <c r="S141" s="152"/>
      <c r="T141" s="137"/>
      <c r="U141" s="137"/>
      <c r="V141" s="133"/>
    </row>
    <row r="142" spans="1:22" x14ac:dyDescent="0.2">
      <c r="A142" s="111">
        <f t="shared" si="19"/>
        <v>134</v>
      </c>
      <c r="B142" s="57" t="s">
        <v>190</v>
      </c>
      <c r="C142" s="27">
        <f t="shared" si="20"/>
        <v>0</v>
      </c>
      <c r="D142" s="114">
        <f t="shared" si="20"/>
        <v>0</v>
      </c>
      <c r="E142" s="39"/>
      <c r="F142" s="42"/>
      <c r="G142" s="120">
        <f t="shared" si="24"/>
        <v>0</v>
      </c>
      <c r="H142" s="114"/>
      <c r="I142" s="114"/>
      <c r="J142" s="115"/>
      <c r="K142" s="116"/>
      <c r="L142" s="114"/>
      <c r="M142" s="114"/>
      <c r="N142" s="113"/>
      <c r="O142" s="116"/>
      <c r="P142" s="114"/>
      <c r="Q142" s="114"/>
      <c r="R142" s="113"/>
      <c r="S142" s="116"/>
      <c r="T142" s="114"/>
      <c r="U142" s="114"/>
      <c r="V142" s="113"/>
    </row>
    <row r="143" spans="1:22" x14ac:dyDescent="0.2">
      <c r="A143" s="111">
        <f>+A142+1</f>
        <v>135</v>
      </c>
      <c r="B143" s="57" t="s">
        <v>191</v>
      </c>
      <c r="C143" s="27">
        <f t="shared" si="20"/>
        <v>0</v>
      </c>
      <c r="D143" s="114">
        <f t="shared" si="20"/>
        <v>0</v>
      </c>
      <c r="E143" s="39"/>
      <c r="F143" s="42"/>
      <c r="G143" s="120">
        <f t="shared" si="24"/>
        <v>0</v>
      </c>
      <c r="H143" s="114"/>
      <c r="I143" s="114"/>
      <c r="J143" s="115"/>
      <c r="K143" s="116"/>
      <c r="L143" s="114"/>
      <c r="M143" s="114"/>
      <c r="N143" s="113"/>
      <c r="O143" s="116"/>
      <c r="P143" s="114"/>
      <c r="Q143" s="114"/>
      <c r="R143" s="113"/>
      <c r="S143" s="116"/>
      <c r="T143" s="114"/>
      <c r="U143" s="114"/>
      <c r="V143" s="113"/>
    </row>
    <row r="144" spans="1:22" x14ac:dyDescent="0.2">
      <c r="A144" s="111">
        <f>+A143+1</f>
        <v>136</v>
      </c>
      <c r="B144" s="57" t="s">
        <v>192</v>
      </c>
      <c r="C144" s="27">
        <f t="shared" si="20"/>
        <v>0</v>
      </c>
      <c r="D144" s="114">
        <f t="shared" si="20"/>
        <v>0</v>
      </c>
      <c r="E144" s="39"/>
      <c r="F144" s="42"/>
      <c r="G144" s="120">
        <f t="shared" si="24"/>
        <v>0</v>
      </c>
      <c r="H144" s="114"/>
      <c r="I144" s="114"/>
      <c r="J144" s="115"/>
      <c r="K144" s="116"/>
      <c r="L144" s="114"/>
      <c r="M144" s="114"/>
      <c r="N144" s="113"/>
      <c r="O144" s="116"/>
      <c r="P144" s="114"/>
      <c r="Q144" s="114"/>
      <c r="R144" s="113"/>
      <c r="S144" s="116"/>
      <c r="T144" s="114"/>
      <c r="U144" s="114"/>
      <c r="V144" s="113"/>
    </row>
    <row r="145" spans="1:22" x14ac:dyDescent="0.2">
      <c r="A145" s="111">
        <v>137</v>
      </c>
      <c r="B145" s="57" t="s">
        <v>193</v>
      </c>
      <c r="C145" s="27">
        <f t="shared" si="20"/>
        <v>0</v>
      </c>
      <c r="D145" s="114">
        <f t="shared" si="20"/>
        <v>0</v>
      </c>
      <c r="E145" s="39"/>
      <c r="F145" s="42"/>
      <c r="G145" s="120">
        <f t="shared" si="24"/>
        <v>0</v>
      </c>
      <c r="H145" s="112"/>
      <c r="I145" s="114"/>
      <c r="J145" s="115"/>
      <c r="K145" s="116"/>
      <c r="L145" s="114"/>
      <c r="M145" s="114"/>
      <c r="N145" s="113"/>
      <c r="O145" s="116"/>
      <c r="P145" s="114"/>
      <c r="Q145" s="114"/>
      <c r="R145" s="113"/>
      <c r="S145" s="116"/>
      <c r="T145" s="114"/>
      <c r="U145" s="114"/>
      <c r="V145" s="113"/>
    </row>
    <row r="146" spans="1:22" x14ac:dyDescent="0.2">
      <c r="A146" s="111">
        <v>138</v>
      </c>
      <c r="B146" s="139" t="s">
        <v>194</v>
      </c>
      <c r="C146" s="27">
        <f t="shared" si="20"/>
        <v>0</v>
      </c>
      <c r="D146" s="114">
        <f t="shared" si="20"/>
        <v>0</v>
      </c>
      <c r="E146" s="39"/>
      <c r="F146" s="42"/>
      <c r="G146" s="120">
        <f t="shared" si="24"/>
        <v>0</v>
      </c>
      <c r="H146" s="114"/>
      <c r="I146" s="114"/>
      <c r="J146" s="115"/>
      <c r="K146" s="116"/>
      <c r="L146" s="114"/>
      <c r="M146" s="114"/>
      <c r="N146" s="113"/>
      <c r="O146" s="116"/>
      <c r="P146" s="114"/>
      <c r="Q146" s="114"/>
      <c r="R146" s="113"/>
      <c r="S146" s="116"/>
      <c r="T146" s="114"/>
      <c r="U146" s="114"/>
      <c r="V146" s="113"/>
    </row>
    <row r="147" spans="1:22" x14ac:dyDescent="0.2">
      <c r="A147" s="111">
        <f>+A146+1</f>
        <v>139</v>
      </c>
      <c r="B147" s="57" t="s">
        <v>195</v>
      </c>
      <c r="C147" s="27">
        <f t="shared" si="20"/>
        <v>0</v>
      </c>
      <c r="D147" s="114">
        <f t="shared" si="20"/>
        <v>0</v>
      </c>
      <c r="E147" s="39"/>
      <c r="F147" s="42"/>
      <c r="G147" s="120"/>
      <c r="H147" s="114"/>
      <c r="I147" s="114"/>
      <c r="J147" s="115"/>
      <c r="K147" s="116">
        <f>L147+N147</f>
        <v>0</v>
      </c>
      <c r="L147" s="114"/>
      <c r="M147" s="114"/>
      <c r="N147" s="113"/>
      <c r="O147" s="116"/>
      <c r="P147" s="114"/>
      <c r="Q147" s="114"/>
      <c r="R147" s="113"/>
      <c r="S147" s="116"/>
      <c r="T147" s="114"/>
      <c r="U147" s="114"/>
      <c r="V147" s="113"/>
    </row>
    <row r="148" spans="1:22" x14ac:dyDescent="0.2">
      <c r="A148" s="111">
        <f>+A147+1</f>
        <v>140</v>
      </c>
      <c r="B148" s="57" t="s">
        <v>196</v>
      </c>
      <c r="C148" s="27">
        <f t="shared" si="20"/>
        <v>0</v>
      </c>
      <c r="D148" s="114">
        <f t="shared" si="20"/>
        <v>0</v>
      </c>
      <c r="E148" s="39"/>
      <c r="F148" s="42"/>
      <c r="G148" s="120"/>
      <c r="H148" s="114"/>
      <c r="I148" s="114"/>
      <c r="J148" s="115"/>
      <c r="K148" s="116">
        <f>L148+N148</f>
        <v>0</v>
      </c>
      <c r="L148" s="114"/>
      <c r="M148" s="114"/>
      <c r="N148" s="113"/>
      <c r="O148" s="116"/>
      <c r="P148" s="114"/>
      <c r="Q148" s="114"/>
      <c r="R148" s="113"/>
      <c r="S148" s="116"/>
      <c r="T148" s="114"/>
      <c r="U148" s="114"/>
      <c r="V148" s="113"/>
    </row>
    <row r="149" spans="1:22" x14ac:dyDescent="0.2">
      <c r="A149" s="111">
        <v>141</v>
      </c>
      <c r="B149" s="57" t="s">
        <v>197</v>
      </c>
      <c r="C149" s="27"/>
      <c r="D149" s="114"/>
      <c r="E149" s="39"/>
      <c r="F149" s="42"/>
      <c r="G149" s="120"/>
      <c r="H149" s="114"/>
      <c r="I149" s="114"/>
      <c r="J149" s="115"/>
      <c r="K149" s="116">
        <f>L149+N149</f>
        <v>0</v>
      </c>
      <c r="L149" s="114"/>
      <c r="M149" s="114"/>
      <c r="N149" s="113"/>
      <c r="O149" s="116"/>
      <c r="P149" s="114"/>
      <c r="Q149" s="114"/>
      <c r="R149" s="113"/>
      <c r="S149" s="116"/>
      <c r="T149" s="114"/>
      <c r="U149" s="114"/>
      <c r="V149" s="113"/>
    </row>
    <row r="150" spans="1:22" x14ac:dyDescent="0.2">
      <c r="A150" s="111">
        <v>142</v>
      </c>
      <c r="B150" s="57" t="s">
        <v>198</v>
      </c>
      <c r="C150" s="27">
        <f t="shared" si="20"/>
        <v>0</v>
      </c>
      <c r="D150" s="114">
        <f t="shared" si="20"/>
        <v>0</v>
      </c>
      <c r="E150" s="39"/>
      <c r="F150" s="42"/>
      <c r="G150" s="120">
        <f t="shared" si="24"/>
        <v>0</v>
      </c>
      <c r="H150" s="114"/>
      <c r="I150" s="114"/>
      <c r="J150" s="115"/>
      <c r="K150" s="116"/>
      <c r="L150" s="114"/>
      <c r="M150" s="114"/>
      <c r="N150" s="113"/>
      <c r="O150" s="116"/>
      <c r="P150" s="114"/>
      <c r="Q150" s="114"/>
      <c r="R150" s="113"/>
      <c r="S150" s="116"/>
      <c r="T150" s="114"/>
      <c r="U150" s="114"/>
      <c r="V150" s="113"/>
    </row>
    <row r="151" spans="1:22" ht="38.25" x14ac:dyDescent="0.2">
      <c r="A151" s="164">
        <v>143</v>
      </c>
      <c r="B151" s="165" t="s">
        <v>199</v>
      </c>
      <c r="C151" s="166">
        <f t="shared" si="20"/>
        <v>0</v>
      </c>
      <c r="D151" s="167">
        <f>H151+L151+P151+T151</f>
        <v>0</v>
      </c>
      <c r="E151" s="168"/>
      <c r="F151" s="169"/>
      <c r="G151" s="170">
        <f t="shared" si="24"/>
        <v>0</v>
      </c>
      <c r="H151" s="171"/>
      <c r="I151" s="172"/>
      <c r="J151" s="173"/>
      <c r="K151" s="116"/>
      <c r="L151" s="172"/>
      <c r="M151" s="172"/>
      <c r="N151" s="174"/>
      <c r="O151" s="175"/>
      <c r="P151" s="172"/>
      <c r="Q151" s="172"/>
      <c r="R151" s="174"/>
      <c r="S151" s="58"/>
      <c r="T151" s="172"/>
      <c r="U151" s="172"/>
      <c r="V151" s="174"/>
    </row>
    <row r="152" spans="1:22" x14ac:dyDescent="0.2">
      <c r="A152" s="164">
        <v>144</v>
      </c>
      <c r="B152" s="165" t="s">
        <v>200</v>
      </c>
      <c r="C152" s="166">
        <f t="shared" si="20"/>
        <v>0</v>
      </c>
      <c r="D152" s="167">
        <f>H152+L152+P152+T152</f>
        <v>0</v>
      </c>
      <c r="E152" s="167">
        <f>I152+M152+Q152+U152</f>
        <v>0</v>
      </c>
      <c r="F152" s="169"/>
      <c r="G152" s="170"/>
      <c r="H152" s="171"/>
      <c r="I152" s="172"/>
      <c r="J152" s="173"/>
      <c r="K152" s="116">
        <f>L152+N152</f>
        <v>0</v>
      </c>
      <c r="L152" s="172"/>
      <c r="M152" s="172"/>
      <c r="N152" s="174"/>
      <c r="O152" s="175"/>
      <c r="P152" s="172"/>
      <c r="Q152" s="172"/>
      <c r="R152" s="174"/>
      <c r="S152" s="58"/>
      <c r="T152" s="172"/>
      <c r="U152" s="172"/>
      <c r="V152" s="174"/>
    </row>
    <row r="153" spans="1:22" ht="25.5" x14ac:dyDescent="0.2">
      <c r="A153" s="111">
        <v>145</v>
      </c>
      <c r="B153" s="124" t="s">
        <v>201</v>
      </c>
      <c r="C153" s="27">
        <f t="shared" si="20"/>
        <v>0</v>
      </c>
      <c r="D153" s="167"/>
      <c r="E153" s="39"/>
      <c r="F153" s="46">
        <f t="shared" si="20"/>
        <v>0</v>
      </c>
      <c r="G153" s="170">
        <f t="shared" si="24"/>
        <v>0</v>
      </c>
      <c r="H153" s="114"/>
      <c r="I153" s="114"/>
      <c r="J153" s="115"/>
      <c r="K153" s="116"/>
      <c r="L153" s="114"/>
      <c r="M153" s="114"/>
      <c r="N153" s="113"/>
      <c r="O153" s="116"/>
      <c r="P153" s="114"/>
      <c r="Q153" s="114"/>
      <c r="R153" s="113"/>
      <c r="S153" s="116"/>
      <c r="T153" s="114"/>
      <c r="U153" s="114"/>
      <c r="V153" s="113"/>
    </row>
    <row r="154" spans="1:22" ht="25.5" x14ac:dyDescent="0.2">
      <c r="A154" s="111">
        <v>146</v>
      </c>
      <c r="B154" s="176" t="s">
        <v>68</v>
      </c>
      <c r="C154" s="27">
        <f t="shared" si="20"/>
        <v>0</v>
      </c>
      <c r="D154" s="167"/>
      <c r="E154" s="39"/>
      <c r="F154" s="46">
        <f t="shared" si="20"/>
        <v>0</v>
      </c>
      <c r="G154" s="170">
        <f t="shared" si="24"/>
        <v>0</v>
      </c>
      <c r="H154" s="114"/>
      <c r="I154" s="114"/>
      <c r="J154" s="115"/>
      <c r="K154" s="116"/>
      <c r="L154" s="114"/>
      <c r="M154" s="114"/>
      <c r="N154" s="113"/>
      <c r="O154" s="116"/>
      <c r="P154" s="114"/>
      <c r="Q154" s="114"/>
      <c r="R154" s="113"/>
      <c r="S154" s="116"/>
      <c r="T154" s="114"/>
      <c r="U154" s="114"/>
      <c r="V154" s="113"/>
    </row>
    <row r="155" spans="1:22" x14ac:dyDescent="0.2">
      <c r="A155" s="111">
        <v>147</v>
      </c>
      <c r="B155" s="176" t="s">
        <v>202</v>
      </c>
      <c r="C155" s="27">
        <f t="shared" si="20"/>
        <v>0</v>
      </c>
      <c r="D155" s="167">
        <f>H155+L155+P155+T155</f>
        <v>0</v>
      </c>
      <c r="E155" s="39"/>
      <c r="F155" s="46"/>
      <c r="G155" s="170">
        <f t="shared" si="24"/>
        <v>0</v>
      </c>
      <c r="H155" s="114"/>
      <c r="I155" s="114"/>
      <c r="J155" s="115"/>
      <c r="K155" s="116"/>
      <c r="L155" s="114"/>
      <c r="M155" s="114"/>
      <c r="N155" s="113"/>
      <c r="O155" s="116"/>
      <c r="P155" s="114"/>
      <c r="Q155" s="114"/>
      <c r="R155" s="113"/>
      <c r="S155" s="116"/>
      <c r="T155" s="114"/>
      <c r="U155" s="114"/>
      <c r="V155" s="113"/>
    </row>
    <row r="156" spans="1:22" x14ac:dyDescent="0.2">
      <c r="A156" s="111">
        <v>148</v>
      </c>
      <c r="B156" s="176" t="s">
        <v>203</v>
      </c>
      <c r="C156" s="27">
        <f t="shared" si="20"/>
        <v>0</v>
      </c>
      <c r="D156" s="167">
        <f>H156+L156+P156+T156</f>
        <v>0</v>
      </c>
      <c r="E156" s="39"/>
      <c r="F156" s="46"/>
      <c r="G156" s="170">
        <f t="shared" si="24"/>
        <v>0</v>
      </c>
      <c r="H156" s="114"/>
      <c r="I156" s="114"/>
      <c r="J156" s="115"/>
      <c r="K156" s="116"/>
      <c r="L156" s="114"/>
      <c r="M156" s="114"/>
      <c r="N156" s="113"/>
      <c r="O156" s="116"/>
      <c r="P156" s="114"/>
      <c r="Q156" s="114"/>
      <c r="R156" s="113"/>
      <c r="S156" s="116"/>
      <c r="T156" s="114"/>
      <c r="U156" s="114"/>
      <c r="V156" s="113"/>
    </row>
    <row r="157" spans="1:22" x14ac:dyDescent="0.2">
      <c r="A157" s="111">
        <v>149</v>
      </c>
      <c r="B157" s="36" t="s">
        <v>26</v>
      </c>
      <c r="C157" s="41">
        <f t="shared" si="20"/>
        <v>0</v>
      </c>
      <c r="D157" s="39">
        <f t="shared" si="20"/>
        <v>0</v>
      </c>
      <c r="E157" s="39">
        <f t="shared" si="20"/>
        <v>0</v>
      </c>
      <c r="F157" s="42"/>
      <c r="G157" s="37">
        <f t="shared" si="24"/>
        <v>0</v>
      </c>
      <c r="H157" s="39"/>
      <c r="I157" s="39"/>
      <c r="J157" s="40"/>
      <c r="K157" s="41"/>
      <c r="L157" s="39"/>
      <c r="M157" s="39"/>
      <c r="N157" s="113"/>
      <c r="O157" s="116"/>
      <c r="P157" s="114"/>
      <c r="Q157" s="114"/>
      <c r="R157" s="113"/>
      <c r="S157" s="41">
        <f>T157+V157</f>
        <v>0</v>
      </c>
      <c r="T157" s="39"/>
      <c r="U157" s="39"/>
      <c r="V157" s="42"/>
    </row>
    <row r="158" spans="1:22" x14ac:dyDescent="0.2">
      <c r="A158" s="111">
        <f t="shared" ref="A158:A205" si="26">+A157+1</f>
        <v>150</v>
      </c>
      <c r="B158" s="36" t="s">
        <v>7</v>
      </c>
      <c r="C158" s="41">
        <f t="shared" si="20"/>
        <v>0</v>
      </c>
      <c r="D158" s="39">
        <f t="shared" si="20"/>
        <v>0</v>
      </c>
      <c r="E158" s="39">
        <f t="shared" si="20"/>
        <v>0</v>
      </c>
      <c r="F158" s="42"/>
      <c r="G158" s="37"/>
      <c r="H158" s="33"/>
      <c r="I158" s="33"/>
      <c r="J158" s="44"/>
      <c r="K158" s="41">
        <f t="shared" ref="K158:K169" si="27">L158+N158</f>
        <v>0</v>
      </c>
      <c r="L158" s="39"/>
      <c r="M158" s="39"/>
      <c r="N158" s="46"/>
      <c r="O158" s="116"/>
      <c r="P158" s="114"/>
      <c r="Q158" s="114"/>
      <c r="R158" s="113"/>
      <c r="S158" s="116"/>
      <c r="T158" s="114"/>
      <c r="U158" s="114"/>
      <c r="V158" s="113"/>
    </row>
    <row r="159" spans="1:22" x14ac:dyDescent="0.2">
      <c r="A159" s="111">
        <f t="shared" si="26"/>
        <v>151</v>
      </c>
      <c r="B159" s="36" t="s">
        <v>8</v>
      </c>
      <c r="C159" s="41">
        <f t="shared" si="20"/>
        <v>0</v>
      </c>
      <c r="D159" s="39">
        <f t="shared" si="20"/>
        <v>0</v>
      </c>
      <c r="E159" s="39">
        <f t="shared" si="20"/>
        <v>0</v>
      </c>
      <c r="F159" s="42"/>
      <c r="G159" s="37"/>
      <c r="H159" s="33"/>
      <c r="I159" s="33"/>
      <c r="J159" s="44"/>
      <c r="K159" s="41">
        <f t="shared" si="27"/>
        <v>0</v>
      </c>
      <c r="L159" s="39"/>
      <c r="M159" s="39"/>
      <c r="N159" s="46"/>
      <c r="O159" s="116"/>
      <c r="P159" s="114"/>
      <c r="Q159" s="114"/>
      <c r="R159" s="113"/>
      <c r="S159" s="116"/>
      <c r="T159" s="114"/>
      <c r="U159" s="114"/>
      <c r="V159" s="113"/>
    </row>
    <row r="160" spans="1:22" x14ac:dyDescent="0.2">
      <c r="A160" s="111">
        <f t="shared" si="26"/>
        <v>152</v>
      </c>
      <c r="B160" s="36" t="s">
        <v>9</v>
      </c>
      <c r="C160" s="41">
        <f t="shared" si="20"/>
        <v>0</v>
      </c>
      <c r="D160" s="39">
        <f t="shared" si="20"/>
        <v>0</v>
      </c>
      <c r="E160" s="39">
        <f t="shared" si="20"/>
        <v>0</v>
      </c>
      <c r="F160" s="42"/>
      <c r="G160" s="37"/>
      <c r="H160" s="33"/>
      <c r="I160" s="33"/>
      <c r="J160" s="44"/>
      <c r="K160" s="41">
        <f t="shared" si="27"/>
        <v>0</v>
      </c>
      <c r="L160" s="39"/>
      <c r="M160" s="39"/>
      <c r="N160" s="46"/>
      <c r="O160" s="116"/>
      <c r="P160" s="114"/>
      <c r="Q160" s="114"/>
      <c r="R160" s="113"/>
      <c r="S160" s="116"/>
      <c r="T160" s="114"/>
      <c r="U160" s="114"/>
      <c r="V160" s="113"/>
    </row>
    <row r="161" spans="1:22" x14ac:dyDescent="0.2">
      <c r="A161" s="111">
        <f t="shared" si="26"/>
        <v>153</v>
      </c>
      <c r="B161" s="36" t="s">
        <v>10</v>
      </c>
      <c r="C161" s="41">
        <f t="shared" si="20"/>
        <v>0</v>
      </c>
      <c r="D161" s="39">
        <f t="shared" si="20"/>
        <v>0</v>
      </c>
      <c r="E161" s="39">
        <f t="shared" si="20"/>
        <v>0</v>
      </c>
      <c r="F161" s="42"/>
      <c r="G161" s="37"/>
      <c r="H161" s="33"/>
      <c r="I161" s="33"/>
      <c r="J161" s="44"/>
      <c r="K161" s="41">
        <f t="shared" si="27"/>
        <v>0</v>
      </c>
      <c r="L161" s="39"/>
      <c r="M161" s="39"/>
      <c r="N161" s="46"/>
      <c r="O161" s="116"/>
      <c r="P161" s="114"/>
      <c r="Q161" s="114"/>
      <c r="R161" s="113"/>
      <c r="S161" s="116"/>
      <c r="T161" s="114"/>
      <c r="U161" s="114"/>
      <c r="V161" s="113"/>
    </row>
    <row r="162" spans="1:22" x14ac:dyDescent="0.2">
      <c r="A162" s="111">
        <f t="shared" si="26"/>
        <v>154</v>
      </c>
      <c r="B162" s="36" t="s">
        <v>11</v>
      </c>
      <c r="C162" s="41">
        <f t="shared" si="20"/>
        <v>0</v>
      </c>
      <c r="D162" s="39">
        <f t="shared" si="20"/>
        <v>0</v>
      </c>
      <c r="E162" s="39">
        <f t="shared" si="20"/>
        <v>0</v>
      </c>
      <c r="F162" s="42"/>
      <c r="G162" s="37"/>
      <c r="H162" s="33"/>
      <c r="I162" s="33"/>
      <c r="J162" s="44"/>
      <c r="K162" s="41">
        <f t="shared" si="27"/>
        <v>0</v>
      </c>
      <c r="L162" s="39"/>
      <c r="M162" s="39"/>
      <c r="N162" s="46"/>
      <c r="O162" s="116"/>
      <c r="P162" s="114"/>
      <c r="Q162" s="114"/>
      <c r="R162" s="113"/>
      <c r="S162" s="116"/>
      <c r="T162" s="114"/>
      <c r="U162" s="114"/>
      <c r="V162" s="113"/>
    </row>
    <row r="163" spans="1:22" x14ac:dyDescent="0.2">
      <c r="A163" s="111">
        <f t="shared" si="26"/>
        <v>155</v>
      </c>
      <c r="B163" s="36" t="s">
        <v>12</v>
      </c>
      <c r="C163" s="41">
        <f t="shared" si="20"/>
        <v>0</v>
      </c>
      <c r="D163" s="39">
        <f t="shared" si="20"/>
        <v>0</v>
      </c>
      <c r="E163" s="39">
        <f t="shared" si="20"/>
        <v>0</v>
      </c>
      <c r="F163" s="42"/>
      <c r="G163" s="37"/>
      <c r="H163" s="33"/>
      <c r="I163" s="33"/>
      <c r="J163" s="44"/>
      <c r="K163" s="41">
        <f t="shared" si="27"/>
        <v>0</v>
      </c>
      <c r="L163" s="39"/>
      <c r="M163" s="39"/>
      <c r="N163" s="46"/>
      <c r="O163" s="116"/>
      <c r="P163" s="114"/>
      <c r="Q163" s="114"/>
      <c r="R163" s="113"/>
      <c r="S163" s="116"/>
      <c r="T163" s="114"/>
      <c r="U163" s="114"/>
      <c r="V163" s="113"/>
    </row>
    <row r="164" spans="1:22" x14ac:dyDescent="0.2">
      <c r="A164" s="111">
        <f t="shared" si="26"/>
        <v>156</v>
      </c>
      <c r="B164" s="36" t="s">
        <v>13</v>
      </c>
      <c r="C164" s="41">
        <f t="shared" si="20"/>
        <v>0</v>
      </c>
      <c r="D164" s="39">
        <f t="shared" si="20"/>
        <v>0</v>
      </c>
      <c r="E164" s="39">
        <f t="shared" si="20"/>
        <v>0</v>
      </c>
      <c r="F164" s="42"/>
      <c r="G164" s="37"/>
      <c r="H164" s="33"/>
      <c r="I164" s="33"/>
      <c r="J164" s="44"/>
      <c r="K164" s="41">
        <f t="shared" si="27"/>
        <v>0</v>
      </c>
      <c r="L164" s="39"/>
      <c r="M164" s="39"/>
      <c r="N164" s="46"/>
      <c r="O164" s="116"/>
      <c r="P164" s="114"/>
      <c r="Q164" s="114"/>
      <c r="R164" s="113"/>
      <c r="S164" s="116"/>
      <c r="T164" s="114"/>
      <c r="U164" s="114"/>
      <c r="V164" s="113"/>
    </row>
    <row r="165" spans="1:22" x14ac:dyDescent="0.2">
      <c r="A165" s="111">
        <f t="shared" si="26"/>
        <v>157</v>
      </c>
      <c r="B165" s="36" t="s">
        <v>14</v>
      </c>
      <c r="C165" s="41">
        <f t="shared" ref="C165:E174" si="28">G165+K165+O165+S165</f>
        <v>0</v>
      </c>
      <c r="D165" s="39">
        <f t="shared" si="28"/>
        <v>0</v>
      </c>
      <c r="E165" s="39">
        <f t="shared" si="28"/>
        <v>0</v>
      </c>
      <c r="F165" s="42"/>
      <c r="G165" s="37"/>
      <c r="H165" s="33"/>
      <c r="I165" s="33"/>
      <c r="J165" s="44"/>
      <c r="K165" s="41">
        <f t="shared" si="27"/>
        <v>0</v>
      </c>
      <c r="L165" s="39"/>
      <c r="M165" s="39"/>
      <c r="N165" s="46"/>
      <c r="O165" s="116"/>
      <c r="P165" s="114"/>
      <c r="Q165" s="114"/>
      <c r="R165" s="113"/>
      <c r="S165" s="116"/>
      <c r="T165" s="114"/>
      <c r="U165" s="114"/>
      <c r="V165" s="113"/>
    </row>
    <row r="166" spans="1:22" x14ac:dyDescent="0.2">
      <c r="A166" s="111">
        <f t="shared" si="26"/>
        <v>158</v>
      </c>
      <c r="B166" s="36" t="s">
        <v>27</v>
      </c>
      <c r="C166" s="41">
        <f t="shared" si="28"/>
        <v>0</v>
      </c>
      <c r="D166" s="39">
        <f t="shared" si="28"/>
        <v>0</v>
      </c>
      <c r="E166" s="39">
        <f t="shared" si="28"/>
        <v>0</v>
      </c>
      <c r="F166" s="42"/>
      <c r="G166" s="37">
        <f t="shared" si="24"/>
        <v>0</v>
      </c>
      <c r="H166" s="39"/>
      <c r="I166" s="33"/>
      <c r="J166" s="44"/>
      <c r="K166" s="41">
        <f t="shared" si="27"/>
        <v>0</v>
      </c>
      <c r="L166" s="39"/>
      <c r="M166" s="39"/>
      <c r="N166" s="46"/>
      <c r="O166" s="116"/>
      <c r="P166" s="114"/>
      <c r="Q166" s="114"/>
      <c r="R166" s="113"/>
      <c r="S166" s="116"/>
      <c r="T166" s="114"/>
      <c r="U166" s="114"/>
      <c r="V166" s="113"/>
    </row>
    <row r="167" spans="1:22" x14ac:dyDescent="0.2">
      <c r="A167" s="111">
        <f t="shared" si="26"/>
        <v>159</v>
      </c>
      <c r="B167" s="36" t="s">
        <v>15</v>
      </c>
      <c r="C167" s="41">
        <f t="shared" si="28"/>
        <v>0</v>
      </c>
      <c r="D167" s="39">
        <f t="shared" si="28"/>
        <v>0</v>
      </c>
      <c r="E167" s="39">
        <f t="shared" si="28"/>
        <v>0</v>
      </c>
      <c r="F167" s="42"/>
      <c r="G167" s="37"/>
      <c r="H167" s="33"/>
      <c r="I167" s="33"/>
      <c r="J167" s="44"/>
      <c r="K167" s="41">
        <f t="shared" si="27"/>
        <v>0</v>
      </c>
      <c r="L167" s="39"/>
      <c r="M167" s="39"/>
      <c r="N167" s="46"/>
      <c r="O167" s="116"/>
      <c r="P167" s="114"/>
      <c r="Q167" s="114"/>
      <c r="R167" s="113"/>
      <c r="S167" s="116"/>
      <c r="T167" s="114"/>
      <c r="U167" s="114"/>
      <c r="V167" s="113"/>
    </row>
    <row r="168" spans="1:22" x14ac:dyDescent="0.2">
      <c r="A168" s="111">
        <f t="shared" si="26"/>
        <v>160</v>
      </c>
      <c r="B168" s="71" t="s">
        <v>130</v>
      </c>
      <c r="C168" s="41">
        <f t="shared" si="28"/>
        <v>0</v>
      </c>
      <c r="D168" s="39">
        <f t="shared" si="28"/>
        <v>0</v>
      </c>
      <c r="E168" s="39">
        <f t="shared" si="28"/>
        <v>0</v>
      </c>
      <c r="F168" s="42"/>
      <c r="G168" s="121"/>
      <c r="H168" s="114"/>
      <c r="I168" s="114"/>
      <c r="J168" s="121"/>
      <c r="K168" s="52">
        <f t="shared" si="27"/>
        <v>0</v>
      </c>
      <c r="L168" s="39"/>
      <c r="M168" s="39"/>
      <c r="N168" s="118"/>
      <c r="O168" s="123"/>
      <c r="P168" s="114"/>
      <c r="Q168" s="114"/>
      <c r="R168" s="118"/>
      <c r="S168" s="123"/>
      <c r="T168" s="114"/>
      <c r="U168" s="114"/>
      <c r="V168" s="118"/>
    </row>
    <row r="169" spans="1:22" x14ac:dyDescent="0.2">
      <c r="A169" s="111">
        <f t="shared" si="26"/>
        <v>161</v>
      </c>
      <c r="B169" s="57" t="s">
        <v>204</v>
      </c>
      <c r="C169" s="27">
        <f t="shared" si="28"/>
        <v>0</v>
      </c>
      <c r="D169" s="33">
        <f t="shared" si="28"/>
        <v>0</v>
      </c>
      <c r="E169" s="33">
        <f t="shared" si="28"/>
        <v>0</v>
      </c>
      <c r="F169" s="42"/>
      <c r="G169" s="121"/>
      <c r="H169" s="39"/>
      <c r="I169" s="39"/>
      <c r="J169" s="117"/>
      <c r="K169" s="177">
        <f t="shared" si="27"/>
        <v>0</v>
      </c>
      <c r="L169" s="33"/>
      <c r="M169" s="33"/>
      <c r="N169" s="118"/>
      <c r="O169" s="123"/>
      <c r="P169" s="114"/>
      <c r="Q169" s="114"/>
      <c r="R169" s="118"/>
      <c r="S169" s="123"/>
      <c r="T169" s="114"/>
      <c r="U169" s="114"/>
      <c r="V169" s="118"/>
    </row>
    <row r="170" spans="1:22" x14ac:dyDescent="0.2">
      <c r="A170" s="111">
        <f t="shared" si="26"/>
        <v>162</v>
      </c>
      <c r="B170" s="36" t="s">
        <v>34</v>
      </c>
      <c r="C170" s="41">
        <f t="shared" si="28"/>
        <v>0</v>
      </c>
      <c r="D170" s="39">
        <f t="shared" si="28"/>
        <v>0</v>
      </c>
      <c r="E170" s="39"/>
      <c r="F170" s="42"/>
      <c r="G170" s="117">
        <f>G171+G172</f>
        <v>0</v>
      </c>
      <c r="H170" s="39"/>
      <c r="I170" s="114"/>
      <c r="J170" s="121"/>
      <c r="K170" s="123"/>
      <c r="L170" s="114"/>
      <c r="M170" s="114"/>
      <c r="N170" s="118"/>
      <c r="O170" s="123"/>
      <c r="P170" s="114"/>
      <c r="Q170" s="114"/>
      <c r="R170" s="118"/>
      <c r="S170" s="123"/>
      <c r="T170" s="114"/>
      <c r="U170" s="114"/>
      <c r="V170" s="118"/>
    </row>
    <row r="171" spans="1:22" x14ac:dyDescent="0.2">
      <c r="A171" s="111">
        <f t="shared" si="26"/>
        <v>163</v>
      </c>
      <c r="B171" s="139" t="s">
        <v>205</v>
      </c>
      <c r="C171" s="27">
        <f t="shared" si="28"/>
        <v>0</v>
      </c>
      <c r="D171" s="114">
        <f t="shared" si="28"/>
        <v>0</v>
      </c>
      <c r="E171" s="114"/>
      <c r="F171" s="113"/>
      <c r="G171" s="121">
        <f t="shared" si="24"/>
        <v>0</v>
      </c>
      <c r="H171" s="114"/>
      <c r="I171" s="114"/>
      <c r="J171" s="121"/>
      <c r="K171" s="123"/>
      <c r="L171" s="114"/>
      <c r="M171" s="114"/>
      <c r="N171" s="118"/>
      <c r="O171" s="123"/>
      <c r="P171" s="114"/>
      <c r="Q171" s="114"/>
      <c r="R171" s="118"/>
      <c r="S171" s="123"/>
      <c r="T171" s="114"/>
      <c r="U171" s="114"/>
      <c r="V171" s="118"/>
    </row>
    <row r="172" spans="1:22" x14ac:dyDescent="0.2">
      <c r="A172" s="111">
        <f t="shared" si="26"/>
        <v>164</v>
      </c>
      <c r="B172" s="57" t="s">
        <v>206</v>
      </c>
      <c r="C172" s="27">
        <f t="shared" si="28"/>
        <v>0</v>
      </c>
      <c r="D172" s="114">
        <f t="shared" si="28"/>
        <v>0</v>
      </c>
      <c r="E172" s="114"/>
      <c r="F172" s="113"/>
      <c r="G172" s="121">
        <f t="shared" ref="G172:G207" si="29">H172+J172</f>
        <v>0</v>
      </c>
      <c r="H172" s="114"/>
      <c r="I172" s="114"/>
      <c r="J172" s="121"/>
      <c r="K172" s="123"/>
      <c r="L172" s="114"/>
      <c r="M172" s="114"/>
      <c r="N172" s="118"/>
      <c r="O172" s="123"/>
      <c r="P172" s="114"/>
      <c r="Q172" s="114"/>
      <c r="R172" s="118"/>
      <c r="S172" s="123"/>
      <c r="T172" s="114"/>
      <c r="U172" s="114"/>
      <c r="V172" s="118"/>
    </row>
    <row r="173" spans="1:22" x14ac:dyDescent="0.2">
      <c r="A173" s="111">
        <v>165</v>
      </c>
      <c r="B173" s="36" t="s">
        <v>6</v>
      </c>
      <c r="C173" s="41">
        <f t="shared" si="28"/>
        <v>0</v>
      </c>
      <c r="D173" s="39">
        <f t="shared" si="28"/>
        <v>0</v>
      </c>
      <c r="E173" s="39">
        <f>I173+M173+Q173+U173</f>
        <v>0</v>
      </c>
      <c r="F173" s="42"/>
      <c r="G173" s="37"/>
      <c r="H173" s="39"/>
      <c r="I173" s="39"/>
      <c r="J173" s="115"/>
      <c r="K173" s="52">
        <f>L173+N173</f>
        <v>0</v>
      </c>
      <c r="L173" s="39"/>
      <c r="M173" s="39"/>
      <c r="N173" s="113"/>
      <c r="O173" s="116"/>
      <c r="P173" s="114"/>
      <c r="Q173" s="114"/>
      <c r="R173" s="113"/>
      <c r="S173" s="41">
        <f>T173+V173</f>
        <v>0</v>
      </c>
      <c r="T173" s="39"/>
      <c r="U173" s="39"/>
      <c r="V173" s="113"/>
    </row>
    <row r="174" spans="1:22" ht="13.5" thickBot="1" x14ac:dyDescent="0.25">
      <c r="A174" s="140">
        <f t="shared" si="26"/>
        <v>166</v>
      </c>
      <c r="B174" s="178" t="s">
        <v>207</v>
      </c>
      <c r="C174" s="66">
        <f t="shared" si="28"/>
        <v>0</v>
      </c>
      <c r="D174" s="161">
        <f t="shared" si="28"/>
        <v>0</v>
      </c>
      <c r="E174" s="161">
        <f>I174+M174+Q174+U174</f>
        <v>0</v>
      </c>
      <c r="F174" s="162"/>
      <c r="G174" s="179"/>
      <c r="H174" s="161"/>
      <c r="I174" s="161"/>
      <c r="J174" s="180"/>
      <c r="K174" s="177">
        <f>L174+N174</f>
        <v>0</v>
      </c>
      <c r="L174" s="161"/>
      <c r="M174" s="161"/>
      <c r="N174" s="162"/>
      <c r="O174" s="160"/>
      <c r="P174" s="161"/>
      <c r="Q174" s="161"/>
      <c r="R174" s="162"/>
      <c r="S174" s="27">
        <f>T174+V174</f>
        <v>0</v>
      </c>
      <c r="T174" s="161"/>
      <c r="U174" s="161"/>
      <c r="V174" s="162"/>
    </row>
    <row r="175" spans="1:22" ht="45.75" thickBot="1" x14ac:dyDescent="0.3">
      <c r="A175" s="91">
        <f t="shared" si="26"/>
        <v>167</v>
      </c>
      <c r="B175" s="92" t="s">
        <v>208</v>
      </c>
      <c r="C175" s="84">
        <f t="shared" ref="C175:L175" si="30">C176+C185+SUM(C187:C196)</f>
        <v>0</v>
      </c>
      <c r="D175" s="79">
        <f t="shared" si="30"/>
        <v>0</v>
      </c>
      <c r="E175" s="79">
        <f t="shared" si="30"/>
        <v>0</v>
      </c>
      <c r="F175" s="82">
        <f t="shared" si="30"/>
        <v>0</v>
      </c>
      <c r="G175" s="93">
        <f t="shared" si="30"/>
        <v>0</v>
      </c>
      <c r="H175" s="79">
        <f t="shared" si="30"/>
        <v>0</v>
      </c>
      <c r="I175" s="79">
        <f>I176+I185+SUM(I187:I196)</f>
        <v>0</v>
      </c>
      <c r="J175" s="85">
        <f t="shared" si="30"/>
        <v>0</v>
      </c>
      <c r="K175" s="84">
        <f t="shared" si="30"/>
        <v>0</v>
      </c>
      <c r="L175" s="79">
        <f t="shared" si="30"/>
        <v>0</v>
      </c>
      <c r="M175" s="79"/>
      <c r="N175" s="95">
        <f>N176+N185+SUM(N187:N196)</f>
        <v>0</v>
      </c>
      <c r="O175" s="84"/>
      <c r="P175" s="79"/>
      <c r="Q175" s="79"/>
      <c r="R175" s="95"/>
      <c r="S175" s="84">
        <f>S176+S185+SUM(S187:S196)</f>
        <v>0</v>
      </c>
      <c r="T175" s="79">
        <f>T176+T185+SUM(T187:T196)</f>
        <v>0</v>
      </c>
      <c r="U175" s="79">
        <f>U176+U185+SUM(U187:U196)</f>
        <v>0</v>
      </c>
      <c r="V175" s="85">
        <f>V176+V185+SUM(V187:V196)</f>
        <v>0</v>
      </c>
    </row>
    <row r="176" spans="1:22" x14ac:dyDescent="0.2">
      <c r="A176" s="181">
        <f t="shared" si="26"/>
        <v>168</v>
      </c>
      <c r="B176" s="182" t="s">
        <v>139</v>
      </c>
      <c r="C176" s="151">
        <f>G176+K176+O176+S176</f>
        <v>0</v>
      </c>
      <c r="D176" s="131">
        <f>H176+L176+P176+T176</f>
        <v>0</v>
      </c>
      <c r="E176" s="131"/>
      <c r="F176" s="134">
        <f>J176+N176+R176+V176</f>
        <v>0</v>
      </c>
      <c r="G176" s="130">
        <f>G177+G179+G180+G181+G182+G183+G184</f>
        <v>0</v>
      </c>
      <c r="H176" s="131">
        <f>H177+H179+H180+H181+H182+H183+H184</f>
        <v>0</v>
      </c>
      <c r="I176" s="131"/>
      <c r="J176" s="183">
        <f>J177+J179</f>
        <v>0</v>
      </c>
      <c r="K176" s="130">
        <f>L176+N176</f>
        <v>0</v>
      </c>
      <c r="L176" s="130">
        <f>L177+L180+L181</f>
        <v>0</v>
      </c>
      <c r="M176" s="130"/>
      <c r="N176" s="184">
        <f>N177+N180+N181</f>
        <v>0</v>
      </c>
      <c r="O176" s="185"/>
      <c r="P176" s="186"/>
      <c r="Q176" s="186"/>
      <c r="R176" s="132"/>
      <c r="S176" s="152"/>
      <c r="T176" s="137"/>
      <c r="U176" s="137"/>
      <c r="V176" s="133"/>
    </row>
    <row r="177" spans="1:22" x14ac:dyDescent="0.2">
      <c r="A177" s="187">
        <f t="shared" si="26"/>
        <v>169</v>
      </c>
      <c r="B177" s="57" t="s">
        <v>209</v>
      </c>
      <c r="C177" s="27">
        <f>G177+K177+O177+S177</f>
        <v>0</v>
      </c>
      <c r="D177" s="114">
        <f>H177</f>
        <v>0</v>
      </c>
      <c r="E177" s="114"/>
      <c r="F177" s="115">
        <f>J177+N177+R177+V177</f>
        <v>0</v>
      </c>
      <c r="G177" s="116">
        <f t="shared" si="29"/>
        <v>0</v>
      </c>
      <c r="H177" s="33"/>
      <c r="I177" s="33"/>
      <c r="J177" s="46"/>
      <c r="K177" s="108">
        <f>L177+N177</f>
        <v>0</v>
      </c>
      <c r="L177" s="114"/>
      <c r="M177" s="114"/>
      <c r="N177" s="113">
        <f>N178</f>
        <v>0</v>
      </c>
      <c r="O177" s="116"/>
      <c r="P177" s="114"/>
      <c r="Q177" s="114"/>
      <c r="R177" s="113"/>
      <c r="S177" s="116"/>
      <c r="T177" s="114"/>
      <c r="U177" s="114"/>
      <c r="V177" s="113"/>
    </row>
    <row r="178" spans="1:22" x14ac:dyDescent="0.2">
      <c r="A178" s="187">
        <f t="shared" si="26"/>
        <v>170</v>
      </c>
      <c r="B178" s="57" t="s">
        <v>210</v>
      </c>
      <c r="C178" s="27">
        <f t="shared" ref="C178:E208" si="31">G178+K178+O178+S178</f>
        <v>0</v>
      </c>
      <c r="D178" s="114"/>
      <c r="E178" s="114"/>
      <c r="F178" s="115">
        <f>J178+N178+R178+V178</f>
        <v>0</v>
      </c>
      <c r="G178" s="116"/>
      <c r="H178" s="33"/>
      <c r="I178" s="114"/>
      <c r="J178" s="113"/>
      <c r="K178" s="116">
        <f>L178+N178</f>
        <v>0</v>
      </c>
      <c r="L178" s="114"/>
      <c r="M178" s="114"/>
      <c r="N178" s="113"/>
      <c r="O178" s="116"/>
      <c r="P178" s="114"/>
      <c r="Q178" s="114"/>
      <c r="R178" s="113"/>
      <c r="S178" s="116"/>
      <c r="T178" s="114"/>
      <c r="U178" s="114"/>
      <c r="V178" s="113"/>
    </row>
    <row r="179" spans="1:22" ht="25.5" x14ac:dyDescent="0.2">
      <c r="A179" s="187">
        <v>171</v>
      </c>
      <c r="B179" s="188" t="s">
        <v>211</v>
      </c>
      <c r="C179" s="177">
        <f t="shared" si="31"/>
        <v>0</v>
      </c>
      <c r="D179" s="33"/>
      <c r="E179" s="33"/>
      <c r="F179" s="115">
        <f>J179+N179+R179+V179</f>
        <v>0</v>
      </c>
      <c r="G179" s="116">
        <f t="shared" si="29"/>
        <v>0</v>
      </c>
      <c r="H179" s="33"/>
      <c r="I179" s="114"/>
      <c r="J179" s="9"/>
      <c r="K179" s="116"/>
      <c r="L179" s="114"/>
      <c r="M179" s="114"/>
      <c r="N179" s="113"/>
      <c r="O179" s="116"/>
      <c r="P179" s="114"/>
      <c r="Q179" s="114"/>
      <c r="R179" s="113"/>
      <c r="S179" s="116"/>
      <c r="T179" s="114"/>
      <c r="U179" s="114"/>
      <c r="V179" s="113"/>
    </row>
    <row r="180" spans="1:22" x14ac:dyDescent="0.2">
      <c r="A180" s="187">
        <f t="shared" si="26"/>
        <v>172</v>
      </c>
      <c r="B180" s="57" t="s">
        <v>212</v>
      </c>
      <c r="C180" s="27">
        <f t="shared" si="31"/>
        <v>0</v>
      </c>
      <c r="D180" s="114">
        <f t="shared" si="31"/>
        <v>0</v>
      </c>
      <c r="E180" s="114"/>
      <c r="F180" s="115"/>
      <c r="G180" s="116">
        <f t="shared" si="29"/>
        <v>0</v>
      </c>
      <c r="H180" s="114"/>
      <c r="I180" s="114"/>
      <c r="J180" s="113"/>
      <c r="K180" s="116"/>
      <c r="L180" s="114"/>
      <c r="M180" s="114"/>
      <c r="N180" s="113"/>
      <c r="O180" s="116"/>
      <c r="P180" s="114"/>
      <c r="Q180" s="114"/>
      <c r="R180" s="113"/>
      <c r="S180" s="116"/>
      <c r="T180" s="114"/>
      <c r="U180" s="114"/>
      <c r="V180" s="113"/>
    </row>
    <row r="181" spans="1:22" x14ac:dyDescent="0.2">
      <c r="A181" s="187">
        <f t="shared" si="26"/>
        <v>173</v>
      </c>
      <c r="B181" s="57" t="s">
        <v>204</v>
      </c>
      <c r="C181" s="27">
        <f t="shared" si="31"/>
        <v>0</v>
      </c>
      <c r="D181" s="114">
        <f t="shared" si="31"/>
        <v>0</v>
      </c>
      <c r="E181" s="114"/>
      <c r="F181" s="115"/>
      <c r="G181" s="116"/>
      <c r="H181" s="120"/>
      <c r="I181" s="120"/>
      <c r="J181" s="118"/>
      <c r="K181" s="116">
        <f>L181+N181</f>
        <v>0</v>
      </c>
      <c r="L181" s="120"/>
      <c r="M181" s="120"/>
      <c r="N181" s="118"/>
      <c r="O181" s="116"/>
      <c r="P181" s="120"/>
      <c r="Q181" s="120"/>
      <c r="R181" s="118"/>
      <c r="S181" s="116"/>
      <c r="T181" s="120"/>
      <c r="U181" s="120"/>
      <c r="V181" s="118"/>
    </row>
    <row r="182" spans="1:22" x14ac:dyDescent="0.2">
      <c r="A182" s="187">
        <v>174</v>
      </c>
      <c r="B182" s="57" t="s">
        <v>213</v>
      </c>
      <c r="C182" s="27">
        <f t="shared" si="31"/>
        <v>0</v>
      </c>
      <c r="D182" s="114">
        <f t="shared" si="31"/>
        <v>0</v>
      </c>
      <c r="E182" s="114"/>
      <c r="F182" s="115"/>
      <c r="G182" s="116">
        <f t="shared" si="29"/>
        <v>0</v>
      </c>
      <c r="H182" s="114"/>
      <c r="I182" s="120"/>
      <c r="J182" s="118"/>
      <c r="K182" s="123"/>
      <c r="L182" s="114"/>
      <c r="M182" s="120"/>
      <c r="N182" s="118"/>
      <c r="O182" s="123"/>
      <c r="P182" s="114"/>
      <c r="Q182" s="120"/>
      <c r="R182" s="118"/>
      <c r="S182" s="123"/>
      <c r="T182" s="114"/>
      <c r="U182" s="120"/>
      <c r="V182" s="118"/>
    </row>
    <row r="183" spans="1:22" x14ac:dyDescent="0.2">
      <c r="A183" s="187">
        <v>175</v>
      </c>
      <c r="B183" s="57" t="s">
        <v>214</v>
      </c>
      <c r="C183" s="27">
        <f t="shared" si="31"/>
        <v>0</v>
      </c>
      <c r="D183" s="114">
        <f t="shared" si="31"/>
        <v>0</v>
      </c>
      <c r="E183" s="114"/>
      <c r="F183" s="115"/>
      <c r="G183" s="123">
        <f t="shared" si="29"/>
        <v>0</v>
      </c>
      <c r="H183" s="114"/>
      <c r="I183" s="120"/>
      <c r="J183" s="118"/>
      <c r="K183" s="123"/>
      <c r="L183" s="114"/>
      <c r="M183" s="120"/>
      <c r="N183" s="118"/>
      <c r="O183" s="123"/>
      <c r="P183" s="114"/>
      <c r="Q183" s="120"/>
      <c r="R183" s="118"/>
      <c r="S183" s="123"/>
      <c r="T183" s="114"/>
      <c r="U183" s="120"/>
      <c r="V183" s="118"/>
    </row>
    <row r="184" spans="1:22" x14ac:dyDescent="0.2">
      <c r="A184" s="187">
        <v>176</v>
      </c>
      <c r="B184" s="57" t="s">
        <v>215</v>
      </c>
      <c r="C184" s="27">
        <f t="shared" si="31"/>
        <v>0</v>
      </c>
      <c r="D184" s="114">
        <f t="shared" si="31"/>
        <v>0</v>
      </c>
      <c r="E184" s="114"/>
      <c r="F184" s="115"/>
      <c r="G184" s="123">
        <f t="shared" si="29"/>
        <v>0</v>
      </c>
      <c r="H184" s="114"/>
      <c r="I184" s="120"/>
      <c r="J184" s="118"/>
      <c r="K184" s="123"/>
      <c r="L184" s="114"/>
      <c r="M184" s="120"/>
      <c r="N184" s="118"/>
      <c r="O184" s="123"/>
      <c r="P184" s="114"/>
      <c r="Q184" s="120"/>
      <c r="R184" s="118"/>
      <c r="S184" s="123"/>
      <c r="T184" s="114"/>
      <c r="U184" s="120"/>
      <c r="V184" s="118"/>
    </row>
    <row r="185" spans="1:22" x14ac:dyDescent="0.2">
      <c r="A185" s="187">
        <v>177</v>
      </c>
      <c r="B185" s="36" t="s">
        <v>144</v>
      </c>
      <c r="C185" s="41">
        <f t="shared" si="31"/>
        <v>0</v>
      </c>
      <c r="D185" s="39">
        <f>H185</f>
        <v>0</v>
      </c>
      <c r="E185" s="39"/>
      <c r="F185" s="40"/>
      <c r="G185" s="52">
        <f>G186</f>
        <v>0</v>
      </c>
      <c r="H185" s="39">
        <f>H186</f>
        <v>0</v>
      </c>
      <c r="I185" s="114"/>
      <c r="J185" s="118"/>
      <c r="K185" s="123"/>
      <c r="L185" s="114"/>
      <c r="M185" s="114"/>
      <c r="N185" s="118"/>
      <c r="O185" s="123"/>
      <c r="P185" s="114"/>
      <c r="Q185" s="114"/>
      <c r="R185" s="118"/>
      <c r="S185" s="123"/>
      <c r="T185" s="114"/>
      <c r="U185" s="114"/>
      <c r="V185" s="118"/>
    </row>
    <row r="186" spans="1:22" x14ac:dyDescent="0.2">
      <c r="A186" s="187">
        <f t="shared" si="26"/>
        <v>178</v>
      </c>
      <c r="B186" s="57" t="s">
        <v>216</v>
      </c>
      <c r="C186" s="27">
        <f t="shared" si="31"/>
        <v>0</v>
      </c>
      <c r="D186" s="114">
        <f t="shared" si="31"/>
        <v>0</v>
      </c>
      <c r="E186" s="114"/>
      <c r="F186" s="115"/>
      <c r="G186" s="123">
        <f t="shared" si="29"/>
        <v>0</v>
      </c>
      <c r="H186" s="114"/>
      <c r="I186" s="114"/>
      <c r="J186" s="118"/>
      <c r="K186" s="123"/>
      <c r="L186" s="114"/>
      <c r="M186" s="114"/>
      <c r="N186" s="118"/>
      <c r="O186" s="123"/>
      <c r="P186" s="114"/>
      <c r="Q186" s="114"/>
      <c r="R186" s="118"/>
      <c r="S186" s="123"/>
      <c r="T186" s="114"/>
      <c r="U186" s="114"/>
      <c r="V186" s="118"/>
    </row>
    <row r="187" spans="1:22" x14ac:dyDescent="0.2">
      <c r="A187" s="187">
        <v>179</v>
      </c>
      <c r="B187" s="36" t="s">
        <v>7</v>
      </c>
      <c r="C187" s="41">
        <f t="shared" si="31"/>
        <v>0</v>
      </c>
      <c r="D187" s="39">
        <f t="shared" si="31"/>
        <v>0</v>
      </c>
      <c r="E187" s="39">
        <f t="shared" si="31"/>
        <v>0</v>
      </c>
      <c r="F187" s="40"/>
      <c r="G187" s="41">
        <f t="shared" si="29"/>
        <v>0</v>
      </c>
      <c r="H187" s="39"/>
      <c r="I187" s="39"/>
      <c r="J187" s="46"/>
      <c r="K187" s="41"/>
      <c r="L187" s="114"/>
      <c r="M187" s="114"/>
      <c r="N187" s="113"/>
      <c r="O187" s="116"/>
      <c r="P187" s="114"/>
      <c r="Q187" s="114"/>
      <c r="R187" s="113"/>
      <c r="S187" s="41">
        <f>T187+V187</f>
        <v>0</v>
      </c>
      <c r="T187" s="39"/>
      <c r="U187" s="39"/>
      <c r="V187" s="42"/>
    </row>
    <row r="188" spans="1:22" x14ac:dyDescent="0.2">
      <c r="A188" s="187">
        <f t="shared" si="26"/>
        <v>180</v>
      </c>
      <c r="B188" s="36" t="s">
        <v>8</v>
      </c>
      <c r="C188" s="41">
        <f t="shared" si="31"/>
        <v>0</v>
      </c>
      <c r="D188" s="39">
        <f t="shared" si="31"/>
        <v>0</v>
      </c>
      <c r="E188" s="39">
        <f t="shared" si="31"/>
        <v>0</v>
      </c>
      <c r="F188" s="40"/>
      <c r="G188" s="41">
        <f t="shared" si="29"/>
        <v>0</v>
      </c>
      <c r="H188" s="39"/>
      <c r="I188" s="39"/>
      <c r="J188" s="46"/>
      <c r="K188" s="41"/>
      <c r="L188" s="114"/>
      <c r="M188" s="114"/>
      <c r="N188" s="113"/>
      <c r="O188" s="116"/>
      <c r="P188" s="114"/>
      <c r="Q188" s="114"/>
      <c r="R188" s="113"/>
      <c r="S188" s="41"/>
      <c r="T188" s="39"/>
      <c r="U188" s="39"/>
      <c r="V188" s="42"/>
    </row>
    <row r="189" spans="1:22" x14ac:dyDescent="0.2">
      <c r="A189" s="187">
        <f t="shared" si="26"/>
        <v>181</v>
      </c>
      <c r="B189" s="36" t="s">
        <v>9</v>
      </c>
      <c r="C189" s="41">
        <f t="shared" si="31"/>
        <v>0</v>
      </c>
      <c r="D189" s="39">
        <f t="shared" si="31"/>
        <v>0</v>
      </c>
      <c r="E189" s="39">
        <f t="shared" si="31"/>
        <v>0</v>
      </c>
      <c r="F189" s="40"/>
      <c r="G189" s="41">
        <f t="shared" si="29"/>
        <v>0</v>
      </c>
      <c r="H189" s="39"/>
      <c r="I189" s="39"/>
      <c r="J189" s="42"/>
      <c r="K189" s="41"/>
      <c r="L189" s="114"/>
      <c r="M189" s="114"/>
      <c r="N189" s="113"/>
      <c r="O189" s="116"/>
      <c r="P189" s="114"/>
      <c r="Q189" s="114"/>
      <c r="R189" s="113"/>
      <c r="S189" s="41">
        <f>T189+V189</f>
        <v>0</v>
      </c>
      <c r="T189" s="39"/>
      <c r="U189" s="39"/>
      <c r="V189" s="42"/>
    </row>
    <row r="190" spans="1:22" x14ac:dyDescent="0.2">
      <c r="A190" s="187">
        <f t="shared" si="26"/>
        <v>182</v>
      </c>
      <c r="B190" s="36" t="s">
        <v>10</v>
      </c>
      <c r="C190" s="41">
        <f t="shared" si="31"/>
        <v>0</v>
      </c>
      <c r="D190" s="39">
        <f t="shared" si="31"/>
        <v>0</v>
      </c>
      <c r="E190" s="39">
        <f t="shared" si="31"/>
        <v>0</v>
      </c>
      <c r="F190" s="40"/>
      <c r="G190" s="41">
        <f t="shared" si="29"/>
        <v>0</v>
      </c>
      <c r="H190" s="39"/>
      <c r="I190" s="39"/>
      <c r="J190" s="42"/>
      <c r="K190" s="41"/>
      <c r="L190" s="114"/>
      <c r="M190" s="114"/>
      <c r="N190" s="113"/>
      <c r="O190" s="116"/>
      <c r="P190" s="114"/>
      <c r="Q190" s="114"/>
      <c r="R190" s="113"/>
      <c r="S190" s="41"/>
      <c r="T190" s="39"/>
      <c r="U190" s="39"/>
      <c r="V190" s="42"/>
    </row>
    <row r="191" spans="1:22" x14ac:dyDescent="0.2">
      <c r="A191" s="187">
        <f t="shared" si="26"/>
        <v>183</v>
      </c>
      <c r="B191" s="36" t="s">
        <v>11</v>
      </c>
      <c r="C191" s="41">
        <f t="shared" si="31"/>
        <v>0</v>
      </c>
      <c r="D191" s="39">
        <f t="shared" si="31"/>
        <v>0</v>
      </c>
      <c r="E191" s="39">
        <f t="shared" si="31"/>
        <v>0</v>
      </c>
      <c r="F191" s="40"/>
      <c r="G191" s="41">
        <f t="shared" si="29"/>
        <v>0</v>
      </c>
      <c r="H191" s="39"/>
      <c r="I191" s="39"/>
      <c r="J191" s="42"/>
      <c r="K191" s="41"/>
      <c r="L191" s="114"/>
      <c r="M191" s="114"/>
      <c r="N191" s="113"/>
      <c r="O191" s="116"/>
      <c r="P191" s="114"/>
      <c r="Q191" s="114"/>
      <c r="R191" s="113"/>
      <c r="S191" s="41"/>
      <c r="T191" s="39"/>
      <c r="U191" s="39"/>
      <c r="V191" s="42"/>
    </row>
    <row r="192" spans="1:22" x14ac:dyDescent="0.2">
      <c r="A192" s="187">
        <f t="shared" si="26"/>
        <v>184</v>
      </c>
      <c r="B192" s="36" t="s">
        <v>12</v>
      </c>
      <c r="C192" s="41">
        <f t="shared" si="31"/>
        <v>0</v>
      </c>
      <c r="D192" s="39">
        <f t="shared" si="31"/>
        <v>0</v>
      </c>
      <c r="E192" s="39">
        <f t="shared" si="31"/>
        <v>0</v>
      </c>
      <c r="F192" s="40"/>
      <c r="G192" s="41">
        <f t="shared" si="29"/>
        <v>0</v>
      </c>
      <c r="H192" s="39"/>
      <c r="I192" s="39"/>
      <c r="J192" s="42"/>
      <c r="K192" s="41"/>
      <c r="L192" s="114"/>
      <c r="M192" s="114"/>
      <c r="N192" s="113"/>
      <c r="O192" s="116"/>
      <c r="P192" s="114"/>
      <c r="Q192" s="114"/>
      <c r="R192" s="113"/>
      <c r="S192" s="41"/>
      <c r="T192" s="39"/>
      <c r="U192" s="39"/>
      <c r="V192" s="42"/>
    </row>
    <row r="193" spans="1:22" x14ac:dyDescent="0.2">
      <c r="A193" s="187">
        <f t="shared" si="26"/>
        <v>185</v>
      </c>
      <c r="B193" s="36" t="s">
        <v>13</v>
      </c>
      <c r="C193" s="41">
        <f t="shared" si="31"/>
        <v>0</v>
      </c>
      <c r="D193" s="39">
        <f t="shared" si="31"/>
        <v>0</v>
      </c>
      <c r="E193" s="39">
        <f t="shared" si="31"/>
        <v>0</v>
      </c>
      <c r="F193" s="40"/>
      <c r="G193" s="41">
        <f t="shared" si="29"/>
        <v>0</v>
      </c>
      <c r="H193" s="39"/>
      <c r="I193" s="39"/>
      <c r="J193" s="42"/>
      <c r="K193" s="41"/>
      <c r="L193" s="114"/>
      <c r="M193" s="114"/>
      <c r="N193" s="113"/>
      <c r="O193" s="116"/>
      <c r="P193" s="114"/>
      <c r="Q193" s="114"/>
      <c r="R193" s="113"/>
      <c r="S193" s="41">
        <f>T193+V193</f>
        <v>0</v>
      </c>
      <c r="T193" s="39"/>
      <c r="U193" s="39"/>
      <c r="V193" s="42"/>
    </row>
    <row r="194" spans="1:22" x14ac:dyDescent="0.2">
      <c r="A194" s="187">
        <f t="shared" si="26"/>
        <v>186</v>
      </c>
      <c r="B194" s="36" t="s">
        <v>14</v>
      </c>
      <c r="C194" s="41">
        <f t="shared" si="31"/>
        <v>0</v>
      </c>
      <c r="D194" s="39">
        <f t="shared" si="31"/>
        <v>0</v>
      </c>
      <c r="E194" s="39">
        <f t="shared" si="31"/>
        <v>0</v>
      </c>
      <c r="F194" s="40"/>
      <c r="G194" s="41">
        <f t="shared" si="29"/>
        <v>0</v>
      </c>
      <c r="H194" s="39"/>
      <c r="I194" s="39"/>
      <c r="J194" s="42"/>
      <c r="K194" s="41"/>
      <c r="L194" s="114"/>
      <c r="M194" s="114"/>
      <c r="N194" s="113"/>
      <c r="O194" s="116"/>
      <c r="P194" s="114"/>
      <c r="Q194" s="114"/>
      <c r="R194" s="113"/>
      <c r="S194" s="41"/>
      <c r="T194" s="39"/>
      <c r="U194" s="39"/>
      <c r="V194" s="42"/>
    </row>
    <row r="195" spans="1:22" x14ac:dyDescent="0.2">
      <c r="A195" s="187">
        <f t="shared" si="26"/>
        <v>187</v>
      </c>
      <c r="B195" s="36" t="s">
        <v>27</v>
      </c>
      <c r="C195" s="41">
        <f t="shared" si="31"/>
        <v>0</v>
      </c>
      <c r="D195" s="39">
        <f t="shared" si="31"/>
        <v>0</v>
      </c>
      <c r="E195" s="39">
        <f t="shared" si="31"/>
        <v>0</v>
      </c>
      <c r="F195" s="40"/>
      <c r="G195" s="41">
        <f t="shared" si="29"/>
        <v>0</v>
      </c>
      <c r="H195" s="39"/>
      <c r="I195" s="39"/>
      <c r="J195" s="42"/>
      <c r="K195" s="41"/>
      <c r="L195" s="114"/>
      <c r="M195" s="114"/>
      <c r="N195" s="113"/>
      <c r="O195" s="116"/>
      <c r="P195" s="114"/>
      <c r="Q195" s="114"/>
      <c r="R195" s="113"/>
      <c r="S195" s="41"/>
      <c r="T195" s="39"/>
      <c r="U195" s="39"/>
      <c r="V195" s="42"/>
    </row>
    <row r="196" spans="1:22" ht="13.5" thickBot="1" x14ac:dyDescent="0.25">
      <c r="A196" s="189">
        <f t="shared" si="26"/>
        <v>188</v>
      </c>
      <c r="B196" s="36" t="s">
        <v>15</v>
      </c>
      <c r="C196" s="41">
        <f t="shared" si="31"/>
        <v>0</v>
      </c>
      <c r="D196" s="39">
        <f t="shared" si="31"/>
        <v>0</v>
      </c>
      <c r="E196" s="39">
        <f>I196+M196+Q196+U196</f>
        <v>0</v>
      </c>
      <c r="F196" s="40"/>
      <c r="G196" s="75">
        <f t="shared" si="29"/>
        <v>0</v>
      </c>
      <c r="H196" s="74"/>
      <c r="I196" s="74"/>
      <c r="J196" s="77"/>
      <c r="K196" s="41"/>
      <c r="L196" s="114"/>
      <c r="M196" s="114"/>
      <c r="N196" s="113"/>
      <c r="O196" s="116"/>
      <c r="P196" s="114"/>
      <c r="Q196" s="114"/>
      <c r="R196" s="113"/>
      <c r="S196" s="75">
        <f>T196+V196</f>
        <v>0</v>
      </c>
      <c r="T196" s="74"/>
      <c r="U196" s="74"/>
      <c r="V196" s="77"/>
    </row>
    <row r="197" spans="1:22" ht="45.75" thickBot="1" x14ac:dyDescent="0.3">
      <c r="A197" s="91">
        <v>189</v>
      </c>
      <c r="B197" s="92" t="s">
        <v>217</v>
      </c>
      <c r="C197" s="93">
        <f t="shared" si="31"/>
        <v>0</v>
      </c>
      <c r="D197" s="79">
        <f t="shared" si="31"/>
        <v>0</v>
      </c>
      <c r="E197" s="79"/>
      <c r="F197" s="85"/>
      <c r="G197" s="93">
        <f>G198+G200+G203+G206</f>
        <v>0</v>
      </c>
      <c r="H197" s="79">
        <f>H198+H200+H203+H206</f>
        <v>0</v>
      </c>
      <c r="I197" s="79"/>
      <c r="J197" s="85"/>
      <c r="K197" s="94">
        <f>K201</f>
        <v>0</v>
      </c>
      <c r="L197" s="79">
        <f>L201</f>
        <v>0</v>
      </c>
      <c r="M197" s="79"/>
      <c r="N197" s="85"/>
      <c r="O197" s="93"/>
      <c r="P197" s="79"/>
      <c r="Q197" s="79"/>
      <c r="R197" s="85"/>
      <c r="S197" s="79"/>
      <c r="T197" s="79"/>
      <c r="U197" s="79"/>
      <c r="V197" s="85"/>
    </row>
    <row r="198" spans="1:22" x14ac:dyDescent="0.2">
      <c r="A198" s="96">
        <v>190</v>
      </c>
      <c r="B198" s="110" t="s">
        <v>141</v>
      </c>
      <c r="C198" s="105">
        <f t="shared" si="31"/>
        <v>0</v>
      </c>
      <c r="D198" s="103">
        <f t="shared" si="31"/>
        <v>0</v>
      </c>
      <c r="E198" s="103"/>
      <c r="F198" s="106"/>
      <c r="G198" s="107">
        <f>G199</f>
        <v>0</v>
      </c>
      <c r="H198" s="103">
        <f>H199</f>
        <v>0</v>
      </c>
      <c r="I198" s="137"/>
      <c r="J198" s="129"/>
      <c r="K198" s="190"/>
      <c r="L198" s="137"/>
      <c r="M198" s="137"/>
      <c r="N198" s="191"/>
      <c r="O198" s="190"/>
      <c r="P198" s="137"/>
      <c r="Q198" s="137"/>
      <c r="R198" s="191"/>
      <c r="S198" s="190"/>
      <c r="T198" s="137"/>
      <c r="U198" s="137"/>
      <c r="V198" s="191"/>
    </row>
    <row r="199" spans="1:22" x14ac:dyDescent="0.2">
      <c r="A199" s="111">
        <f t="shared" si="26"/>
        <v>191</v>
      </c>
      <c r="B199" s="57" t="s">
        <v>218</v>
      </c>
      <c r="C199" s="27">
        <f t="shared" si="31"/>
        <v>0</v>
      </c>
      <c r="D199" s="114">
        <f t="shared" si="31"/>
        <v>0</v>
      </c>
      <c r="E199" s="114"/>
      <c r="F199" s="113"/>
      <c r="G199" s="120">
        <f t="shared" si="29"/>
        <v>0</v>
      </c>
      <c r="H199" s="115"/>
      <c r="I199" s="114"/>
      <c r="J199" s="115"/>
      <c r="K199" s="116"/>
      <c r="L199" s="114"/>
      <c r="M199" s="114"/>
      <c r="N199" s="113"/>
      <c r="O199" s="116"/>
      <c r="P199" s="114"/>
      <c r="Q199" s="114"/>
      <c r="R199" s="113"/>
      <c r="S199" s="116"/>
      <c r="T199" s="114"/>
      <c r="U199" s="114"/>
      <c r="V199" s="113"/>
    </row>
    <row r="200" spans="1:22" x14ac:dyDescent="0.2">
      <c r="A200" s="111">
        <f t="shared" si="26"/>
        <v>192</v>
      </c>
      <c r="B200" s="36" t="s">
        <v>219</v>
      </c>
      <c r="C200" s="41">
        <f t="shared" si="31"/>
        <v>0</v>
      </c>
      <c r="D200" s="39">
        <f t="shared" si="31"/>
        <v>0</v>
      </c>
      <c r="E200" s="39"/>
      <c r="F200" s="42"/>
      <c r="G200" s="117">
        <f>G202</f>
        <v>0</v>
      </c>
      <c r="H200" s="39">
        <f>H202</f>
        <v>0</v>
      </c>
      <c r="I200" s="114"/>
      <c r="J200" s="115"/>
      <c r="K200" s="52">
        <f>K201</f>
        <v>0</v>
      </c>
      <c r="L200" s="39">
        <f>L201</f>
        <v>0</v>
      </c>
      <c r="M200" s="114"/>
      <c r="N200" s="113"/>
      <c r="O200" s="116"/>
      <c r="P200" s="114"/>
      <c r="Q200" s="114"/>
      <c r="R200" s="113"/>
      <c r="S200" s="116"/>
      <c r="T200" s="114"/>
      <c r="U200" s="114"/>
      <c r="V200" s="113"/>
    </row>
    <row r="201" spans="1:22" x14ac:dyDescent="0.2">
      <c r="A201" s="111">
        <f t="shared" si="26"/>
        <v>193</v>
      </c>
      <c r="B201" s="57" t="s">
        <v>220</v>
      </c>
      <c r="C201" s="27">
        <f t="shared" si="31"/>
        <v>0</v>
      </c>
      <c r="D201" s="33">
        <f t="shared" si="31"/>
        <v>0</v>
      </c>
      <c r="E201" s="39"/>
      <c r="F201" s="42"/>
      <c r="G201" s="37"/>
      <c r="H201" s="117"/>
      <c r="I201" s="114"/>
      <c r="J201" s="115"/>
      <c r="K201" s="116">
        <f>L201+N201</f>
        <v>0</v>
      </c>
      <c r="L201" s="114"/>
      <c r="M201" s="114"/>
      <c r="N201" s="113"/>
      <c r="O201" s="116"/>
      <c r="P201" s="114"/>
      <c r="Q201" s="114"/>
      <c r="R201" s="113"/>
      <c r="S201" s="116"/>
      <c r="T201" s="114"/>
      <c r="U201" s="114"/>
      <c r="V201" s="113"/>
    </row>
    <row r="202" spans="1:22" x14ac:dyDescent="0.2">
      <c r="A202" s="111">
        <f t="shared" si="26"/>
        <v>194</v>
      </c>
      <c r="B202" s="57" t="s">
        <v>221</v>
      </c>
      <c r="C202" s="27">
        <f t="shared" si="31"/>
        <v>0</v>
      </c>
      <c r="D202" s="114">
        <f t="shared" si="31"/>
        <v>0</v>
      </c>
      <c r="E202" s="114"/>
      <c r="F202" s="113"/>
      <c r="G202" s="120">
        <f t="shared" si="29"/>
        <v>0</v>
      </c>
      <c r="H202" s="115"/>
      <c r="I202" s="114"/>
      <c r="J202" s="115"/>
      <c r="K202" s="116"/>
      <c r="L202" s="114"/>
      <c r="M202" s="114"/>
      <c r="N202" s="113"/>
      <c r="O202" s="116"/>
      <c r="P202" s="114"/>
      <c r="Q202" s="114"/>
      <c r="R202" s="113"/>
      <c r="S202" s="116"/>
      <c r="T202" s="114"/>
      <c r="U202" s="114"/>
      <c r="V202" s="113"/>
    </row>
    <row r="203" spans="1:22" x14ac:dyDescent="0.2">
      <c r="A203" s="111">
        <v>195</v>
      </c>
      <c r="B203" s="36" t="s">
        <v>144</v>
      </c>
      <c r="C203" s="41">
        <f t="shared" si="31"/>
        <v>0</v>
      </c>
      <c r="D203" s="39">
        <f t="shared" si="31"/>
        <v>0</v>
      </c>
      <c r="E203" s="39"/>
      <c r="F203" s="42"/>
      <c r="G203" s="117">
        <f t="shared" si="29"/>
        <v>0</v>
      </c>
      <c r="H203" s="39">
        <f>H204+H205</f>
        <v>0</v>
      </c>
      <c r="I203" s="114"/>
      <c r="J203" s="115"/>
      <c r="K203" s="116"/>
      <c r="L203" s="114"/>
      <c r="M203" s="114"/>
      <c r="N203" s="113"/>
      <c r="O203" s="116"/>
      <c r="P203" s="114"/>
      <c r="Q203" s="114"/>
      <c r="R203" s="113"/>
      <c r="S203" s="52"/>
      <c r="T203" s="39"/>
      <c r="U203" s="114"/>
      <c r="V203" s="113"/>
    </row>
    <row r="204" spans="1:22" ht="25.5" x14ac:dyDescent="0.2">
      <c r="A204" s="111">
        <f t="shared" si="26"/>
        <v>196</v>
      </c>
      <c r="B204" s="124" t="s">
        <v>222</v>
      </c>
      <c r="C204" s="27">
        <f t="shared" si="31"/>
        <v>0</v>
      </c>
      <c r="D204" s="33">
        <f t="shared" si="31"/>
        <v>0</v>
      </c>
      <c r="E204" s="67"/>
      <c r="F204" s="68"/>
      <c r="G204" s="25">
        <f t="shared" si="29"/>
        <v>0</v>
      </c>
      <c r="H204" s="192"/>
      <c r="I204" s="161"/>
      <c r="J204" s="180"/>
      <c r="K204" s="160"/>
      <c r="L204" s="161"/>
      <c r="M204" s="161"/>
      <c r="N204" s="162"/>
      <c r="O204" s="160"/>
      <c r="P204" s="161"/>
      <c r="Q204" s="161"/>
      <c r="R204" s="162"/>
      <c r="S204" s="160"/>
      <c r="T204" s="161"/>
      <c r="U204" s="161"/>
      <c r="V204" s="162"/>
    </row>
    <row r="205" spans="1:22" x14ac:dyDescent="0.2">
      <c r="A205" s="111">
        <f t="shared" si="26"/>
        <v>197</v>
      </c>
      <c r="B205" s="36" t="s">
        <v>223</v>
      </c>
      <c r="C205" s="27">
        <f t="shared" si="31"/>
        <v>0</v>
      </c>
      <c r="D205" s="33">
        <f t="shared" si="31"/>
        <v>0</v>
      </c>
      <c r="E205" s="61"/>
      <c r="F205" s="64"/>
      <c r="G205" s="120">
        <f t="shared" si="29"/>
        <v>0</v>
      </c>
      <c r="H205" s="67"/>
      <c r="I205" s="161"/>
      <c r="J205" s="180"/>
      <c r="K205" s="160"/>
      <c r="L205" s="161"/>
      <c r="M205" s="161"/>
      <c r="N205" s="162"/>
      <c r="O205" s="160"/>
      <c r="P205" s="161"/>
      <c r="Q205" s="161"/>
      <c r="R205" s="162"/>
      <c r="S205" s="33"/>
      <c r="T205" s="161"/>
      <c r="U205" s="161"/>
      <c r="V205" s="162"/>
    </row>
    <row r="206" spans="1:22" x14ac:dyDescent="0.2">
      <c r="A206" s="111">
        <v>198</v>
      </c>
      <c r="B206" s="36" t="s">
        <v>34</v>
      </c>
      <c r="C206" s="41">
        <f t="shared" si="31"/>
        <v>0</v>
      </c>
      <c r="D206" s="39">
        <f t="shared" si="31"/>
        <v>0</v>
      </c>
      <c r="E206" s="61"/>
      <c r="F206" s="64"/>
      <c r="G206" s="37">
        <f t="shared" si="29"/>
        <v>0</v>
      </c>
      <c r="H206" s="61">
        <f>H207</f>
        <v>0</v>
      </c>
      <c r="I206" s="161"/>
      <c r="J206" s="193"/>
      <c r="K206" s="194"/>
      <c r="L206" s="161"/>
      <c r="M206" s="161"/>
      <c r="N206" s="195"/>
      <c r="O206" s="160"/>
      <c r="P206" s="161"/>
      <c r="Q206" s="161"/>
      <c r="R206" s="195"/>
      <c r="S206" s="194"/>
      <c r="T206" s="161"/>
      <c r="U206" s="161"/>
      <c r="V206" s="195"/>
    </row>
    <row r="207" spans="1:22" ht="13.5" thickBot="1" x14ac:dyDescent="0.25">
      <c r="A207" s="140">
        <v>199</v>
      </c>
      <c r="B207" s="156" t="s">
        <v>224</v>
      </c>
      <c r="C207" s="66">
        <f t="shared" si="31"/>
        <v>0</v>
      </c>
      <c r="D207" s="67">
        <f t="shared" si="31"/>
        <v>0</v>
      </c>
      <c r="E207" s="61"/>
      <c r="F207" s="64"/>
      <c r="G207" s="179">
        <f t="shared" si="29"/>
        <v>0</v>
      </c>
      <c r="H207" s="67"/>
      <c r="I207" s="161"/>
      <c r="J207" s="193"/>
      <c r="K207" s="194"/>
      <c r="L207" s="161"/>
      <c r="M207" s="161"/>
      <c r="N207" s="195"/>
      <c r="O207" s="160"/>
      <c r="P207" s="161"/>
      <c r="Q207" s="161"/>
      <c r="R207" s="195"/>
      <c r="S207" s="194"/>
      <c r="T207" s="161"/>
      <c r="U207" s="161"/>
      <c r="V207" s="195"/>
    </row>
    <row r="208" spans="1:22" ht="13.5" thickBot="1" x14ac:dyDescent="0.25">
      <c r="A208" s="91">
        <v>200</v>
      </c>
      <c r="B208" s="196" t="s">
        <v>225</v>
      </c>
      <c r="C208" s="146">
        <f t="shared" si="31"/>
        <v>12693.383999999998</v>
      </c>
      <c r="D208" s="147">
        <f t="shared" si="31"/>
        <v>12681.564999999999</v>
      </c>
      <c r="E208" s="79">
        <f>I208+M208+Q208+U208</f>
        <v>8236.3879999999972</v>
      </c>
      <c r="F208" s="81">
        <f>J208+N208+R208+V208</f>
        <v>11.819000000000001</v>
      </c>
      <c r="G208" s="147">
        <f>G9+G44+G99+G140+G175+G197</f>
        <v>5817.7960000000003</v>
      </c>
      <c r="H208" s="147">
        <f>H9+H44+H99+H140+H175+H197</f>
        <v>5807.9770000000008</v>
      </c>
      <c r="I208" s="79">
        <f>I9+I44+I99+I140+I175+I197</f>
        <v>3611.0589999999993</v>
      </c>
      <c r="J208" s="147">
        <f>J9+J44+J99+J140+J175+J197</f>
        <v>9.8190000000000008</v>
      </c>
      <c r="K208" s="84">
        <f>K9+K44+K99+K140+K175+K197</f>
        <v>239.86199999999997</v>
      </c>
      <c r="L208" s="79">
        <f>L9+L44+L140+L175+L197</f>
        <v>239.86199999999997</v>
      </c>
      <c r="M208" s="79">
        <f>M9+M44+M140+M175+M197</f>
        <v>82.593000000000004</v>
      </c>
      <c r="N208" s="95">
        <f>N9+N44+N99+N140+N175+N197</f>
        <v>0</v>
      </c>
      <c r="O208" s="93">
        <f>O9+O44+O99+O140+O175+O197</f>
        <v>6048.3999999999978</v>
      </c>
      <c r="P208" s="79">
        <f>P9+P44+P99+P140+P175+P197</f>
        <v>6048.3999999999978</v>
      </c>
      <c r="Q208" s="79">
        <f>Q9+Q44+Q99+Q140+Q175+Q197</f>
        <v>4518.9329999999982</v>
      </c>
      <c r="R208" s="79"/>
      <c r="S208" s="86">
        <f>S9+S44+S99+S140+S175+S197</f>
        <v>587.32600000000002</v>
      </c>
      <c r="T208" s="147">
        <f>T9+T44+T99+T140+T175+T197</f>
        <v>585.32600000000002</v>
      </c>
      <c r="U208" s="147">
        <f>U9+U44+U99+U140+U175+U197</f>
        <v>23.803000000000004</v>
      </c>
      <c r="V208" s="85">
        <f>V9+V20+SUM(V34:V43)+V44+V99+V140+V175+V197</f>
        <v>2</v>
      </c>
    </row>
    <row r="211" spans="2:2" x14ac:dyDescent="0.2">
      <c r="B211" s="5" t="s">
        <v>124</v>
      </c>
    </row>
    <row r="212" spans="2:2" x14ac:dyDescent="0.2">
      <c r="B212" s="5" t="s">
        <v>231</v>
      </c>
    </row>
    <row r="213" spans="2:2" x14ac:dyDescent="0.2">
      <c r="B213" s="87" t="s">
        <v>226</v>
      </c>
    </row>
    <row r="214" spans="2:2" x14ac:dyDescent="0.2">
      <c r="B214" s="5" t="s">
        <v>125</v>
      </c>
    </row>
  </sheetData>
  <mergeCells count="24">
    <mergeCell ref="S6:S8"/>
    <mergeCell ref="T6:V6"/>
    <mergeCell ref="T7:U7"/>
    <mergeCell ref="V7:V8"/>
    <mergeCell ref="C3:J3"/>
    <mergeCell ref="C4:I4"/>
    <mergeCell ref="H7:I7"/>
    <mergeCell ref="J7:J8"/>
    <mergeCell ref="L7:M7"/>
    <mergeCell ref="N7:N8"/>
    <mergeCell ref="H6:J6"/>
    <mergeCell ref="P7:Q7"/>
    <mergeCell ref="R7:R8"/>
    <mergeCell ref="K6:K8"/>
    <mergeCell ref="L6:N6"/>
    <mergeCell ref="O6:O8"/>
    <mergeCell ref="P6:R6"/>
    <mergeCell ref="A6:A8"/>
    <mergeCell ref="B6:B8"/>
    <mergeCell ref="C6:C8"/>
    <mergeCell ref="D6:F6"/>
    <mergeCell ref="G6:G8"/>
    <mergeCell ref="D7:E7"/>
    <mergeCell ref="F7:F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Z221"/>
  <sheetViews>
    <sheetView tabSelected="1" zoomScaleNormal="100" workbookViewId="0">
      <pane xSplit="2" ySplit="9" topLeftCell="C157" activePane="bottomRight" state="frozen"/>
      <selection pane="topRight" activeCell="C1" sqref="C1"/>
      <selection pane="bottomLeft" activeCell="A10" sqref="A10"/>
      <selection pane="bottomRight" activeCell="R5" sqref="R5"/>
    </sheetView>
  </sheetViews>
  <sheetFormatPr defaultRowHeight="12.75" x14ac:dyDescent="0.2"/>
  <cols>
    <col min="1" max="1" width="4.140625" style="565" customWidth="1"/>
    <col min="2" max="2" width="44.28515625" style="565" customWidth="1"/>
    <col min="3" max="3" width="9.5703125" style="565" customWidth="1"/>
    <col min="4" max="4" width="10.140625" style="565" customWidth="1"/>
    <col min="5" max="5" width="9.28515625" style="565" customWidth="1"/>
    <col min="6" max="6" width="8.42578125" style="565" customWidth="1"/>
    <col min="7" max="7" width="9.85546875" style="565" customWidth="1"/>
    <col min="8" max="8" width="10.140625" style="565" customWidth="1"/>
    <col min="9" max="9" width="10" style="565" customWidth="1"/>
    <col min="10" max="10" width="8" style="565" customWidth="1"/>
    <col min="11" max="12" width="9.140625" style="565"/>
    <col min="13" max="13" width="8.42578125" style="565" customWidth="1"/>
    <col min="14" max="16" width="9.140625" style="565"/>
    <col min="17" max="17" width="8.5703125" style="565" customWidth="1"/>
    <col min="18" max="18" width="7" style="565" customWidth="1"/>
    <col min="19" max="19" width="9.140625" style="565"/>
    <col min="20" max="20" width="9.42578125" style="565" customWidth="1"/>
    <col min="21" max="21" width="8.5703125" style="565" customWidth="1"/>
    <col min="22" max="22" width="8" style="565" customWidth="1"/>
    <col min="23" max="23" width="8.5703125" style="565" customWidth="1"/>
    <col min="24" max="24" width="8.28515625" style="565" customWidth="1"/>
    <col min="25" max="25" width="5.85546875" style="565" customWidth="1"/>
    <col min="26" max="26" width="7.42578125" style="565" customWidth="1"/>
    <col min="27" max="16384" width="9.140625" style="565"/>
  </cols>
  <sheetData>
    <row r="3" spans="1:26" x14ac:dyDescent="0.2">
      <c r="A3" s="285"/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6" t="s">
        <v>24</v>
      </c>
      <c r="S3" s="285"/>
      <c r="T3" s="285"/>
      <c r="U3" s="285"/>
      <c r="V3" s="285"/>
      <c r="W3" s="200"/>
    </row>
    <row r="4" spans="1:26" x14ac:dyDescent="0.2">
      <c r="A4" s="285"/>
      <c r="B4" s="285"/>
      <c r="C4" s="635" t="s">
        <v>289</v>
      </c>
      <c r="D4" s="635"/>
      <c r="E4" s="635"/>
      <c r="F4" s="635"/>
      <c r="G4" s="635"/>
      <c r="H4" s="635"/>
      <c r="I4" s="635"/>
      <c r="J4" s="635"/>
      <c r="K4" s="285"/>
      <c r="L4" s="285"/>
      <c r="M4" s="285"/>
      <c r="N4" s="285"/>
      <c r="O4" s="285"/>
      <c r="P4" s="286"/>
      <c r="Q4" s="285"/>
      <c r="R4" s="286" t="s">
        <v>439</v>
      </c>
      <c r="S4" s="287"/>
      <c r="T4" s="287"/>
      <c r="U4" s="288"/>
      <c r="V4" s="288"/>
      <c r="W4" s="200"/>
    </row>
    <row r="5" spans="1:26" x14ac:dyDescent="0.2">
      <c r="A5" s="285"/>
      <c r="B5" s="289"/>
      <c r="C5" s="635" t="s">
        <v>290</v>
      </c>
      <c r="D5" s="635"/>
      <c r="E5" s="635"/>
      <c r="F5" s="635"/>
      <c r="G5" s="635"/>
      <c r="H5" s="635"/>
      <c r="I5" s="635"/>
      <c r="J5" s="285"/>
      <c r="K5" s="285"/>
      <c r="L5" s="285"/>
      <c r="M5" s="285"/>
      <c r="N5" s="285"/>
      <c r="O5" s="285"/>
      <c r="P5" s="286"/>
      <c r="Q5" s="287"/>
      <c r="R5" s="286" t="s">
        <v>441</v>
      </c>
      <c r="S5" s="285"/>
      <c r="T5" s="285"/>
      <c r="U5" s="285"/>
      <c r="V5" s="285"/>
      <c r="W5" s="200"/>
    </row>
    <row r="6" spans="1:26" ht="13.5" thickBot="1" x14ac:dyDescent="0.25">
      <c r="A6" s="285"/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6"/>
      <c r="Q6" s="285"/>
      <c r="R6" s="285"/>
      <c r="S6" s="285"/>
      <c r="T6" s="290" t="s">
        <v>128</v>
      </c>
      <c r="U6" s="285"/>
      <c r="V6" s="285"/>
      <c r="W6" s="200"/>
    </row>
    <row r="7" spans="1:26" x14ac:dyDescent="0.2">
      <c r="A7" s="655"/>
      <c r="B7" s="657" t="s">
        <v>42</v>
      </c>
      <c r="C7" s="660" t="s">
        <v>43</v>
      </c>
      <c r="D7" s="650" t="s">
        <v>44</v>
      </c>
      <c r="E7" s="651"/>
      <c r="F7" s="652"/>
      <c r="G7" s="663" t="s">
        <v>45</v>
      </c>
      <c r="H7" s="642" t="s">
        <v>44</v>
      </c>
      <c r="I7" s="643"/>
      <c r="J7" s="643"/>
      <c r="K7" s="640" t="s">
        <v>229</v>
      </c>
      <c r="L7" s="642" t="s">
        <v>44</v>
      </c>
      <c r="M7" s="643"/>
      <c r="N7" s="644"/>
      <c r="O7" s="640" t="s">
        <v>259</v>
      </c>
      <c r="P7" s="642" t="s">
        <v>44</v>
      </c>
      <c r="Q7" s="643"/>
      <c r="R7" s="644"/>
      <c r="S7" s="640" t="s">
        <v>47</v>
      </c>
      <c r="T7" s="642" t="s">
        <v>44</v>
      </c>
      <c r="U7" s="643"/>
      <c r="V7" s="643"/>
      <c r="W7" s="647" t="s">
        <v>303</v>
      </c>
      <c r="X7" s="650" t="s">
        <v>44</v>
      </c>
      <c r="Y7" s="651"/>
      <c r="Z7" s="652"/>
    </row>
    <row r="8" spans="1:26" x14ac:dyDescent="0.2">
      <c r="A8" s="656"/>
      <c r="B8" s="658"/>
      <c r="C8" s="661"/>
      <c r="D8" s="636" t="s">
        <v>48</v>
      </c>
      <c r="E8" s="637"/>
      <c r="F8" s="645" t="s">
        <v>49</v>
      </c>
      <c r="G8" s="664"/>
      <c r="H8" s="636" t="s">
        <v>48</v>
      </c>
      <c r="I8" s="637"/>
      <c r="J8" s="638" t="s">
        <v>49</v>
      </c>
      <c r="K8" s="641"/>
      <c r="L8" s="636" t="s">
        <v>48</v>
      </c>
      <c r="M8" s="637"/>
      <c r="N8" s="653" t="s">
        <v>49</v>
      </c>
      <c r="O8" s="641"/>
      <c r="P8" s="636" t="s">
        <v>48</v>
      </c>
      <c r="Q8" s="637"/>
      <c r="R8" s="653" t="s">
        <v>49</v>
      </c>
      <c r="S8" s="641"/>
      <c r="T8" s="636" t="s">
        <v>48</v>
      </c>
      <c r="U8" s="637"/>
      <c r="V8" s="638" t="s">
        <v>49</v>
      </c>
      <c r="W8" s="648"/>
      <c r="X8" s="636" t="s">
        <v>48</v>
      </c>
      <c r="Y8" s="637"/>
      <c r="Z8" s="645" t="s">
        <v>49</v>
      </c>
    </row>
    <row r="9" spans="1:26" ht="60.75" thickBot="1" x14ac:dyDescent="0.25">
      <c r="A9" s="656"/>
      <c r="B9" s="659"/>
      <c r="C9" s="662"/>
      <c r="D9" s="487" t="s">
        <v>43</v>
      </c>
      <c r="E9" s="488" t="s">
        <v>50</v>
      </c>
      <c r="F9" s="646"/>
      <c r="G9" s="664"/>
      <c r="H9" s="291" t="s">
        <v>43</v>
      </c>
      <c r="I9" s="292" t="s">
        <v>50</v>
      </c>
      <c r="J9" s="639"/>
      <c r="K9" s="641"/>
      <c r="L9" s="291" t="s">
        <v>43</v>
      </c>
      <c r="M9" s="292" t="s">
        <v>50</v>
      </c>
      <c r="N9" s="654"/>
      <c r="O9" s="641"/>
      <c r="P9" s="291" t="s">
        <v>43</v>
      </c>
      <c r="Q9" s="292" t="s">
        <v>50</v>
      </c>
      <c r="R9" s="654"/>
      <c r="S9" s="641"/>
      <c r="T9" s="291" t="s">
        <v>43</v>
      </c>
      <c r="U9" s="292" t="s">
        <v>50</v>
      </c>
      <c r="V9" s="639"/>
      <c r="W9" s="649"/>
      <c r="X9" s="487" t="s">
        <v>43</v>
      </c>
      <c r="Y9" s="488" t="s">
        <v>50</v>
      </c>
      <c r="Z9" s="646"/>
    </row>
    <row r="10" spans="1:26" ht="34.5" customHeight="1" thickBot="1" x14ac:dyDescent="0.3">
      <c r="A10" s="293">
        <v>1</v>
      </c>
      <c r="B10" s="561" t="s">
        <v>129</v>
      </c>
      <c r="C10" s="404">
        <f>G10+K10+O10+S10+W10</f>
        <v>5837.8179999999993</v>
      </c>
      <c r="D10" s="298">
        <f>H10+L10+P10+T10+X10</f>
        <v>4992.864999999998</v>
      </c>
      <c r="E10" s="298">
        <f>I10+M10+Q10+U10+Y10</f>
        <v>3402.4070000000002</v>
      </c>
      <c r="F10" s="500">
        <f>J10+N10+R10+V10+Z10</f>
        <v>844.95299999999997</v>
      </c>
      <c r="G10" s="493">
        <f>G15+G20+G21+G23+G28+G31+SUM(G36:G46)+G26+G11+G34</f>
        <v>3148.1239999999993</v>
      </c>
      <c r="H10" s="298">
        <f>H15+H20+H21+H23+H28+H31+SUM(H36:H46)+H26+H11+H34</f>
        <v>3019.3089999999993</v>
      </c>
      <c r="I10" s="299">
        <f>I15+I20+I21+I23+I28+I31+SUM(I36:I46)+I26+I11</f>
        <v>2377.819</v>
      </c>
      <c r="J10" s="493">
        <f>J15+J20+J21+J23+J28+J31+J36</f>
        <v>128.815</v>
      </c>
      <c r="K10" s="404">
        <f>K15+K21+SUM(K36:K46)</f>
        <v>1145.6129999999998</v>
      </c>
      <c r="L10" s="298">
        <f>L15+L21+SUM(L36:L46)</f>
        <v>1145.6129999999998</v>
      </c>
      <c r="M10" s="298">
        <f>M15+M21+SUM(M36:M46)</f>
        <v>1024.588</v>
      </c>
      <c r="N10" s="500"/>
      <c r="O10" s="301"/>
      <c r="P10" s="296"/>
      <c r="Q10" s="296"/>
      <c r="R10" s="387"/>
      <c r="S10" s="297">
        <f>S15+S23+SUM(S37:S46)</f>
        <v>28.383000000000003</v>
      </c>
      <c r="T10" s="298">
        <f>T15+T23+SUM(T37:T46)</f>
        <v>28.383000000000003</v>
      </c>
      <c r="U10" s="299"/>
      <c r="V10" s="497"/>
      <c r="W10" s="492">
        <f>W15</f>
        <v>1515.6979999999999</v>
      </c>
      <c r="X10" s="515">
        <f>X15</f>
        <v>799.56</v>
      </c>
      <c r="Y10" s="515"/>
      <c r="Z10" s="518">
        <f>Z15</f>
        <v>716.13800000000003</v>
      </c>
    </row>
    <row r="11" spans="1:26" ht="14.25" customHeight="1" x14ac:dyDescent="0.2">
      <c r="A11" s="406">
        <v>2</v>
      </c>
      <c r="B11" s="552" t="s">
        <v>51</v>
      </c>
      <c r="C11" s="528">
        <f t="shared" ref="C11:E14" si="0">G11+K11+O11+S11</f>
        <v>162.94800000000001</v>
      </c>
      <c r="D11" s="545">
        <f t="shared" si="0"/>
        <v>162.94800000000001</v>
      </c>
      <c r="E11" s="545">
        <f t="shared" si="0"/>
        <v>101.90599999999999</v>
      </c>
      <c r="F11" s="546"/>
      <c r="G11" s="543">
        <f>G12+G14+G13</f>
        <v>162.94800000000001</v>
      </c>
      <c r="H11" s="306">
        <f>H12+H14+H13</f>
        <v>162.94800000000001</v>
      </c>
      <c r="I11" s="306">
        <f>I12+I14</f>
        <v>101.90599999999999</v>
      </c>
      <c r="J11" s="524"/>
      <c r="K11" s="528"/>
      <c r="L11" s="417"/>
      <c r="M11" s="417"/>
      <c r="N11" s="529"/>
      <c r="O11" s="305"/>
      <c r="P11" s="307"/>
      <c r="Q11" s="307"/>
      <c r="R11" s="310"/>
      <c r="S11" s="309"/>
      <c r="T11" s="307"/>
      <c r="U11" s="307"/>
      <c r="V11" s="308"/>
      <c r="W11" s="470"/>
      <c r="X11" s="471"/>
      <c r="Y11" s="471"/>
      <c r="Z11" s="472"/>
    </row>
    <row r="12" spans="1:26" ht="12.75" customHeight="1" x14ac:dyDescent="0.2">
      <c r="A12" s="406">
        <v>3</v>
      </c>
      <c r="B12" s="553" t="s">
        <v>52</v>
      </c>
      <c r="C12" s="428">
        <f t="shared" si="0"/>
        <v>103.8</v>
      </c>
      <c r="D12" s="311">
        <f t="shared" si="0"/>
        <v>103.8</v>
      </c>
      <c r="E12" s="311">
        <f t="shared" si="0"/>
        <v>96.278999999999996</v>
      </c>
      <c r="F12" s="547"/>
      <c r="G12" s="311">
        <f>H12+J12</f>
        <v>103.8</v>
      </c>
      <c r="H12" s="313">
        <v>103.8</v>
      </c>
      <c r="I12" s="313">
        <v>96.278999999999996</v>
      </c>
      <c r="J12" s="308"/>
      <c r="K12" s="530"/>
      <c r="L12" s="307"/>
      <c r="M12" s="307"/>
      <c r="N12" s="531"/>
      <c r="O12" s="314"/>
      <c r="P12" s="307"/>
      <c r="Q12" s="307"/>
      <c r="R12" s="316"/>
      <c r="S12" s="315"/>
      <c r="T12" s="307"/>
      <c r="U12" s="307"/>
      <c r="V12" s="314"/>
      <c r="W12" s="473"/>
      <c r="X12" s="469"/>
      <c r="Y12" s="469"/>
      <c r="Z12" s="474"/>
    </row>
    <row r="13" spans="1:26" ht="12.75" customHeight="1" x14ac:dyDescent="0.2">
      <c r="A13" s="406">
        <v>4</v>
      </c>
      <c r="B13" s="317" t="s">
        <v>239</v>
      </c>
      <c r="C13" s="428">
        <f t="shared" si="0"/>
        <v>4</v>
      </c>
      <c r="D13" s="311">
        <f t="shared" si="0"/>
        <v>4</v>
      </c>
      <c r="E13" s="311"/>
      <c r="F13" s="547"/>
      <c r="G13" s="311">
        <f>H13+J13</f>
        <v>4</v>
      </c>
      <c r="H13" s="313">
        <v>4</v>
      </c>
      <c r="I13" s="313"/>
      <c r="J13" s="308"/>
      <c r="K13" s="530"/>
      <c r="L13" s="307"/>
      <c r="M13" s="307"/>
      <c r="N13" s="531"/>
      <c r="O13" s="314"/>
      <c r="P13" s="307"/>
      <c r="Q13" s="307"/>
      <c r="R13" s="316"/>
      <c r="S13" s="315"/>
      <c r="T13" s="307"/>
      <c r="U13" s="307"/>
      <c r="V13" s="314"/>
      <c r="W13" s="473"/>
      <c r="X13" s="469"/>
      <c r="Y13" s="469"/>
      <c r="Z13" s="474"/>
    </row>
    <row r="14" spans="1:26" x14ac:dyDescent="0.2">
      <c r="A14" s="406">
        <v>5</v>
      </c>
      <c r="B14" s="554" t="s">
        <v>53</v>
      </c>
      <c r="C14" s="428">
        <f t="shared" si="0"/>
        <v>55.148000000000003</v>
      </c>
      <c r="D14" s="311">
        <f t="shared" si="0"/>
        <v>55.148000000000003</v>
      </c>
      <c r="E14" s="318">
        <f t="shared" si="0"/>
        <v>5.6269999999999998</v>
      </c>
      <c r="F14" s="547"/>
      <c r="G14" s="311">
        <f>H14+J14</f>
        <v>55.148000000000003</v>
      </c>
      <c r="H14" s="319">
        <v>55.148000000000003</v>
      </c>
      <c r="I14" s="313">
        <v>5.6269999999999998</v>
      </c>
      <c r="J14" s="308"/>
      <c r="K14" s="530"/>
      <c r="L14" s="307"/>
      <c r="M14" s="307"/>
      <c r="N14" s="531"/>
      <c r="O14" s="314"/>
      <c r="P14" s="307"/>
      <c r="Q14" s="307"/>
      <c r="R14" s="316"/>
      <c r="S14" s="315"/>
      <c r="T14" s="408"/>
      <c r="U14" s="307"/>
      <c r="V14" s="314"/>
      <c r="W14" s="473"/>
      <c r="X14" s="469"/>
      <c r="Y14" s="469"/>
      <c r="Z14" s="474"/>
    </row>
    <row r="15" spans="1:26" x14ac:dyDescent="0.2">
      <c r="A15" s="406">
        <v>6</v>
      </c>
      <c r="B15" s="555" t="s">
        <v>130</v>
      </c>
      <c r="C15" s="548">
        <f>G15+K15+O15+S15+W15</f>
        <v>3634.2889999999998</v>
      </c>
      <c r="D15" s="307">
        <f>SUM(D16:D19)</f>
        <v>2891.7039999999997</v>
      </c>
      <c r="E15" s="307">
        <f>SUM(E16:E19)</f>
        <v>1779.692</v>
      </c>
      <c r="F15" s="549">
        <f>SUM(F16:F19)</f>
        <v>742.58500000000004</v>
      </c>
      <c r="G15" s="305">
        <f>SUM(G16:G19)</f>
        <v>1842.2639999999999</v>
      </c>
      <c r="H15" s="307">
        <f>SUM(H16:H19)</f>
        <v>1815.8169999999998</v>
      </c>
      <c r="I15" s="307">
        <f>SUM(I16:I18)</f>
        <v>1552.732</v>
      </c>
      <c r="J15" s="308">
        <f>SUM(J16:J19)</f>
        <v>26.447000000000003</v>
      </c>
      <c r="K15" s="426">
        <f>K16</f>
        <v>276.20699999999999</v>
      </c>
      <c r="L15" s="321">
        <f>L16</f>
        <v>276.20699999999999</v>
      </c>
      <c r="M15" s="321">
        <f>M16</f>
        <v>226.96</v>
      </c>
      <c r="N15" s="531"/>
      <c r="O15" s="314"/>
      <c r="P15" s="307"/>
      <c r="Q15" s="307"/>
      <c r="R15" s="316"/>
      <c r="S15" s="315">
        <f>S16</f>
        <v>0.12</v>
      </c>
      <c r="T15" s="332">
        <f>T16</f>
        <v>0.12</v>
      </c>
      <c r="U15" s="305"/>
      <c r="V15" s="314"/>
      <c r="W15" s="490">
        <f>W16</f>
        <v>1515.6979999999999</v>
      </c>
      <c r="X15" s="491">
        <f>X16</f>
        <v>799.56</v>
      </c>
      <c r="Y15" s="491"/>
      <c r="Z15" s="519">
        <f>Z16</f>
        <v>716.13800000000003</v>
      </c>
    </row>
    <row r="16" spans="1:26" x14ac:dyDescent="0.2">
      <c r="A16" s="412">
        <v>7</v>
      </c>
      <c r="B16" s="554" t="s">
        <v>25</v>
      </c>
      <c r="C16" s="428">
        <f>G16+K16+O16+S16+W16</f>
        <v>3513.2589999999996</v>
      </c>
      <c r="D16" s="318">
        <f>H16+L16+P16+T16+X16</f>
        <v>2788.0839999999998</v>
      </c>
      <c r="E16" s="318">
        <f>I16+M16+Q16+U16+Y16</f>
        <v>1779.692</v>
      </c>
      <c r="F16" s="505">
        <f>J16+N16+R16+V16+Z16</f>
        <v>725.17500000000007</v>
      </c>
      <c r="G16" s="311">
        <f>H16+J16</f>
        <v>1721.2339999999999</v>
      </c>
      <c r="H16" s="318">
        <v>1712.1969999999999</v>
      </c>
      <c r="I16" s="323">
        <v>1552.732</v>
      </c>
      <c r="J16" s="325">
        <v>9.0370000000000008</v>
      </c>
      <c r="K16" s="428">
        <f>L16+N16</f>
        <v>276.20699999999999</v>
      </c>
      <c r="L16" s="323">
        <v>276.20699999999999</v>
      </c>
      <c r="M16" s="323">
        <v>226.96</v>
      </c>
      <c r="N16" s="424"/>
      <c r="O16" s="340"/>
      <c r="P16" s="323"/>
      <c r="Q16" s="323"/>
      <c r="R16" s="324"/>
      <c r="S16" s="312">
        <f>T16</f>
        <v>0.12</v>
      </c>
      <c r="T16" s="366">
        <v>0.12</v>
      </c>
      <c r="U16" s="323"/>
      <c r="V16" s="325"/>
      <c r="W16" s="520">
        <f>X16+Z16</f>
        <v>1515.6979999999999</v>
      </c>
      <c r="X16" s="114">
        <v>799.56</v>
      </c>
      <c r="Y16" s="469"/>
      <c r="Z16" s="474">
        <v>716.13800000000003</v>
      </c>
    </row>
    <row r="17" spans="1:26" ht="25.5" x14ac:dyDescent="0.2">
      <c r="A17" s="412">
        <v>8</v>
      </c>
      <c r="B17" s="398" t="s">
        <v>292</v>
      </c>
      <c r="C17" s="428">
        <f t="shared" ref="C17:E46" si="1">G17+K17+O17+S17</f>
        <v>8.5299999999999994</v>
      </c>
      <c r="D17" s="318"/>
      <c r="E17" s="318"/>
      <c r="F17" s="505">
        <f>J17+N17+R17+V17</f>
        <v>8.5299999999999994</v>
      </c>
      <c r="G17" s="311">
        <f>H17+J17</f>
        <v>8.5299999999999994</v>
      </c>
      <c r="H17" s="318"/>
      <c r="I17" s="323"/>
      <c r="J17" s="325">
        <v>8.5299999999999994</v>
      </c>
      <c r="K17" s="428"/>
      <c r="L17" s="323"/>
      <c r="M17" s="323"/>
      <c r="N17" s="424"/>
      <c r="O17" s="340"/>
      <c r="P17" s="323"/>
      <c r="Q17" s="323"/>
      <c r="R17" s="324"/>
      <c r="S17" s="312"/>
      <c r="T17" s="323"/>
      <c r="U17" s="323"/>
      <c r="V17" s="325"/>
      <c r="W17" s="473"/>
      <c r="X17" s="469"/>
      <c r="Y17" s="469"/>
      <c r="Z17" s="474"/>
    </row>
    <row r="18" spans="1:26" x14ac:dyDescent="0.2">
      <c r="A18" s="412">
        <v>9</v>
      </c>
      <c r="B18" s="554" t="s">
        <v>55</v>
      </c>
      <c r="C18" s="428">
        <f t="shared" si="1"/>
        <v>93.5</v>
      </c>
      <c r="D18" s="323">
        <f t="shared" si="1"/>
        <v>93.5</v>
      </c>
      <c r="E18" s="323"/>
      <c r="F18" s="549"/>
      <c r="G18" s="311">
        <f>H18+J18</f>
        <v>93.5</v>
      </c>
      <c r="H18" s="323">
        <v>93.5</v>
      </c>
      <c r="I18" s="323"/>
      <c r="J18" s="325"/>
      <c r="K18" s="426"/>
      <c r="L18" s="323"/>
      <c r="M18" s="323"/>
      <c r="N18" s="424"/>
      <c r="O18" s="340"/>
      <c r="P18" s="323"/>
      <c r="Q18" s="323"/>
      <c r="R18" s="324"/>
      <c r="S18" s="326"/>
      <c r="T18" s="323"/>
      <c r="U18" s="323"/>
      <c r="V18" s="325"/>
      <c r="W18" s="473"/>
      <c r="X18" s="469"/>
      <c r="Y18" s="469"/>
      <c r="Z18" s="474"/>
    </row>
    <row r="19" spans="1:26" x14ac:dyDescent="0.2">
      <c r="A19" s="412">
        <v>10</v>
      </c>
      <c r="B19" s="554" t="s">
        <v>266</v>
      </c>
      <c r="C19" s="428">
        <f t="shared" si="1"/>
        <v>19</v>
      </c>
      <c r="D19" s="323">
        <f t="shared" si="1"/>
        <v>10.119999999999999</v>
      </c>
      <c r="E19" s="323"/>
      <c r="F19" s="424">
        <f>J19+N19+R19+V19</f>
        <v>8.8800000000000008</v>
      </c>
      <c r="G19" s="311">
        <f>H19+J19</f>
        <v>19</v>
      </c>
      <c r="H19" s="323">
        <v>10.119999999999999</v>
      </c>
      <c r="I19" s="323"/>
      <c r="J19" s="325">
        <v>8.8800000000000008</v>
      </c>
      <c r="K19" s="426"/>
      <c r="L19" s="323"/>
      <c r="M19" s="323"/>
      <c r="N19" s="424"/>
      <c r="O19" s="340"/>
      <c r="P19" s="323"/>
      <c r="Q19" s="323"/>
      <c r="R19" s="324"/>
      <c r="S19" s="326"/>
      <c r="T19" s="323"/>
      <c r="U19" s="323"/>
      <c r="V19" s="325"/>
      <c r="W19" s="473"/>
      <c r="X19" s="469"/>
      <c r="Y19" s="469"/>
      <c r="Z19" s="474"/>
    </row>
    <row r="20" spans="1:26" x14ac:dyDescent="0.2">
      <c r="A20" s="412">
        <v>11</v>
      </c>
      <c r="B20" s="556" t="s">
        <v>134</v>
      </c>
      <c r="C20" s="426">
        <f t="shared" si="1"/>
        <v>50.603000000000002</v>
      </c>
      <c r="D20" s="321">
        <f t="shared" si="1"/>
        <v>50.603000000000002</v>
      </c>
      <c r="E20" s="321">
        <f>I20+M20+Q20+U20</f>
        <v>47.935000000000002</v>
      </c>
      <c r="F20" s="424"/>
      <c r="G20" s="327">
        <f>H20+J20</f>
        <v>50.603000000000002</v>
      </c>
      <c r="H20" s="330">
        <v>50.603000000000002</v>
      </c>
      <c r="I20" s="321">
        <v>47.935000000000002</v>
      </c>
      <c r="J20" s="325"/>
      <c r="K20" s="426"/>
      <c r="L20" s="323"/>
      <c r="M20" s="323"/>
      <c r="N20" s="424"/>
      <c r="O20" s="340"/>
      <c r="P20" s="323"/>
      <c r="Q20" s="323"/>
      <c r="R20" s="324"/>
      <c r="S20" s="326"/>
      <c r="T20" s="323"/>
      <c r="U20" s="323"/>
      <c r="V20" s="325"/>
      <c r="W20" s="473"/>
      <c r="X20" s="469"/>
      <c r="Y20" s="469"/>
      <c r="Z20" s="474"/>
    </row>
    <row r="21" spans="1:26" x14ac:dyDescent="0.2">
      <c r="A21" s="412">
        <v>12</v>
      </c>
      <c r="B21" s="556" t="s">
        <v>135</v>
      </c>
      <c r="C21" s="426">
        <f t="shared" si="1"/>
        <v>3.2269999999999999</v>
      </c>
      <c r="D21" s="321">
        <f t="shared" si="1"/>
        <v>3.2269999999999999</v>
      </c>
      <c r="E21" s="321"/>
      <c r="F21" s="424"/>
      <c r="G21" s="334"/>
      <c r="H21" s="332"/>
      <c r="I21" s="327"/>
      <c r="J21" s="341"/>
      <c r="K21" s="425">
        <f>K22</f>
        <v>3.2269999999999999</v>
      </c>
      <c r="L21" s="321">
        <f>L22</f>
        <v>3.2269999999999999</v>
      </c>
      <c r="M21" s="323"/>
      <c r="N21" s="424"/>
      <c r="O21" s="340"/>
      <c r="P21" s="323"/>
      <c r="Q21" s="323"/>
      <c r="R21" s="324"/>
      <c r="S21" s="326"/>
      <c r="T21" s="323"/>
      <c r="U21" s="323"/>
      <c r="V21" s="325"/>
      <c r="W21" s="473"/>
      <c r="X21" s="469"/>
      <c r="Y21" s="469"/>
      <c r="Z21" s="474"/>
    </row>
    <row r="22" spans="1:26" x14ac:dyDescent="0.2">
      <c r="A22" s="412">
        <v>13</v>
      </c>
      <c r="B22" s="554" t="s">
        <v>63</v>
      </c>
      <c r="C22" s="428">
        <f t="shared" si="1"/>
        <v>3.2269999999999999</v>
      </c>
      <c r="D22" s="318">
        <f t="shared" si="1"/>
        <v>3.2269999999999999</v>
      </c>
      <c r="E22" s="321"/>
      <c r="F22" s="424"/>
      <c r="G22" s="311"/>
      <c r="H22" s="335"/>
      <c r="I22" s="321"/>
      <c r="J22" s="341"/>
      <c r="K22" s="532">
        <f>L22+M22+N22</f>
        <v>3.2269999999999999</v>
      </c>
      <c r="L22" s="323">
        <v>3.2269999999999999</v>
      </c>
      <c r="M22" s="323"/>
      <c r="N22" s="424"/>
      <c r="O22" s="340"/>
      <c r="P22" s="323"/>
      <c r="Q22" s="323"/>
      <c r="R22" s="324"/>
      <c r="S22" s="326"/>
      <c r="T22" s="323"/>
      <c r="U22" s="323"/>
      <c r="V22" s="325"/>
      <c r="W22" s="473"/>
      <c r="X22" s="469"/>
      <c r="Y22" s="469"/>
      <c r="Z22" s="474"/>
    </row>
    <row r="23" spans="1:26" x14ac:dyDescent="0.2">
      <c r="A23" s="412">
        <v>14</v>
      </c>
      <c r="B23" s="556" t="s">
        <v>281</v>
      </c>
      <c r="C23" s="426">
        <f t="shared" si="1"/>
        <v>17.582000000000001</v>
      </c>
      <c r="D23" s="321">
        <f t="shared" si="1"/>
        <v>17.582000000000001</v>
      </c>
      <c r="E23" s="321"/>
      <c r="F23" s="508"/>
      <c r="G23" s="334">
        <f>H23+J23</f>
        <v>2.8290000000000002</v>
      </c>
      <c r="H23" s="321">
        <f>H24+H25</f>
        <v>2.8290000000000002</v>
      </c>
      <c r="I23" s="321"/>
      <c r="J23" s="334"/>
      <c r="K23" s="425"/>
      <c r="L23" s="321"/>
      <c r="M23" s="321"/>
      <c r="N23" s="533"/>
      <c r="O23" s="334"/>
      <c r="P23" s="321"/>
      <c r="Q23" s="321"/>
      <c r="R23" s="338"/>
      <c r="S23" s="331">
        <f>S25</f>
        <v>14.753</v>
      </c>
      <c r="T23" s="331">
        <f>T25</f>
        <v>14.753</v>
      </c>
      <c r="U23" s="321"/>
      <c r="V23" s="337"/>
      <c r="W23" s="473"/>
      <c r="X23" s="469"/>
      <c r="Y23" s="469"/>
      <c r="Z23" s="474"/>
    </row>
    <row r="24" spans="1:26" x14ac:dyDescent="0.2">
      <c r="A24" s="412">
        <v>15</v>
      </c>
      <c r="B24" s="554" t="s">
        <v>243</v>
      </c>
      <c r="C24" s="428">
        <f t="shared" si="1"/>
        <v>2.8290000000000002</v>
      </c>
      <c r="D24" s="323">
        <f t="shared" si="1"/>
        <v>2.8290000000000002</v>
      </c>
      <c r="E24" s="323"/>
      <c r="F24" s="424"/>
      <c r="G24" s="311">
        <f>H24+J24</f>
        <v>2.8290000000000002</v>
      </c>
      <c r="H24" s="323">
        <v>2.8290000000000002</v>
      </c>
      <c r="I24" s="443"/>
      <c r="J24" s="325"/>
      <c r="K24" s="426"/>
      <c r="L24" s="325"/>
      <c r="M24" s="323"/>
      <c r="N24" s="424"/>
      <c r="O24" s="340"/>
      <c r="P24" s="323"/>
      <c r="Q24" s="323"/>
      <c r="R24" s="324"/>
      <c r="S24" s="326"/>
      <c r="T24" s="323"/>
      <c r="U24" s="323"/>
      <c r="V24" s="325"/>
      <c r="W24" s="473"/>
      <c r="X24" s="469"/>
      <c r="Y24" s="469"/>
      <c r="Z24" s="474"/>
    </row>
    <row r="25" spans="1:26" ht="13.5" customHeight="1" x14ac:dyDescent="0.25">
      <c r="A25" s="412">
        <v>16</v>
      </c>
      <c r="B25" s="554" t="s">
        <v>244</v>
      </c>
      <c r="C25" s="428">
        <f t="shared" si="1"/>
        <v>14.753</v>
      </c>
      <c r="D25" s="323">
        <f t="shared" si="1"/>
        <v>14.753</v>
      </c>
      <c r="E25" s="323"/>
      <c r="F25" s="424"/>
      <c r="G25" s="544"/>
      <c r="H25" s="323"/>
      <c r="I25" s="323"/>
      <c r="J25" s="325"/>
      <c r="K25" s="423"/>
      <c r="L25" s="325"/>
      <c r="M25" s="323"/>
      <c r="N25" s="424"/>
      <c r="O25" s="340"/>
      <c r="P25" s="323"/>
      <c r="Q25" s="323"/>
      <c r="R25" s="324"/>
      <c r="S25" s="312">
        <f>T25</f>
        <v>14.753</v>
      </c>
      <c r="T25" s="323">
        <v>14.753</v>
      </c>
      <c r="U25" s="323"/>
      <c r="V25" s="325"/>
      <c r="W25" s="473"/>
      <c r="X25" s="469"/>
      <c r="Y25" s="469"/>
      <c r="Z25" s="474"/>
    </row>
    <row r="26" spans="1:26" x14ac:dyDescent="0.2">
      <c r="A26" s="412">
        <v>17</v>
      </c>
      <c r="B26" s="556" t="s">
        <v>282</v>
      </c>
      <c r="C26" s="426">
        <f t="shared" si="1"/>
        <v>5</v>
      </c>
      <c r="D26" s="321">
        <f t="shared" si="1"/>
        <v>5</v>
      </c>
      <c r="E26" s="321">
        <f>I26+M26+Q26+U26</f>
        <v>4.9290000000000003</v>
      </c>
      <c r="F26" s="508"/>
      <c r="G26" s="327">
        <f>H26+J26</f>
        <v>5</v>
      </c>
      <c r="H26" s="321">
        <f>H27</f>
        <v>5</v>
      </c>
      <c r="I26" s="321">
        <f>I27</f>
        <v>4.9290000000000003</v>
      </c>
      <c r="J26" s="341"/>
      <c r="K26" s="507"/>
      <c r="L26" s="325"/>
      <c r="M26" s="323"/>
      <c r="N26" s="424"/>
      <c r="O26" s="340"/>
      <c r="P26" s="323"/>
      <c r="Q26" s="323"/>
      <c r="R26" s="324"/>
      <c r="S26" s="326"/>
      <c r="T26" s="323"/>
      <c r="U26" s="323"/>
      <c r="V26" s="325"/>
      <c r="W26" s="473"/>
      <c r="X26" s="469"/>
      <c r="Y26" s="469"/>
      <c r="Z26" s="474"/>
    </row>
    <row r="27" spans="1:26" x14ac:dyDescent="0.2">
      <c r="A27" s="412">
        <v>18</v>
      </c>
      <c r="B27" s="554" t="s">
        <v>81</v>
      </c>
      <c r="C27" s="428">
        <f t="shared" si="1"/>
        <v>5</v>
      </c>
      <c r="D27" s="323">
        <f t="shared" si="1"/>
        <v>5</v>
      </c>
      <c r="E27" s="323">
        <f>I27+M27+Q27+U27</f>
        <v>4.9290000000000003</v>
      </c>
      <c r="F27" s="424"/>
      <c r="G27" s="311">
        <f>H27+J27</f>
        <v>5</v>
      </c>
      <c r="H27" s="323">
        <v>5</v>
      </c>
      <c r="I27" s="323">
        <v>4.9290000000000003</v>
      </c>
      <c r="J27" s="341"/>
      <c r="K27" s="507"/>
      <c r="L27" s="325"/>
      <c r="M27" s="323"/>
      <c r="N27" s="424"/>
      <c r="O27" s="340"/>
      <c r="P27" s="323"/>
      <c r="Q27" s="323"/>
      <c r="R27" s="324"/>
      <c r="S27" s="326"/>
      <c r="T27" s="323"/>
      <c r="U27" s="323"/>
      <c r="V27" s="325"/>
      <c r="W27" s="473"/>
      <c r="X27" s="469"/>
      <c r="Y27" s="469"/>
      <c r="Z27" s="474"/>
    </row>
    <row r="28" spans="1:26" ht="27" customHeight="1" x14ac:dyDescent="0.2">
      <c r="A28" s="412">
        <v>19</v>
      </c>
      <c r="B28" s="557" t="s">
        <v>283</v>
      </c>
      <c r="C28" s="426">
        <f t="shared" si="1"/>
        <v>63.248999999999995</v>
      </c>
      <c r="D28" s="321">
        <f t="shared" si="1"/>
        <v>63.248999999999995</v>
      </c>
      <c r="E28" s="321"/>
      <c r="F28" s="508"/>
      <c r="G28" s="334">
        <f>G29+G30</f>
        <v>63.248999999999995</v>
      </c>
      <c r="H28" s="321">
        <f>H29+H30</f>
        <v>63.248999999999995</v>
      </c>
      <c r="I28" s="321"/>
      <c r="J28" s="334"/>
      <c r="K28" s="507"/>
      <c r="L28" s="323"/>
      <c r="M28" s="323"/>
      <c r="N28" s="424"/>
      <c r="O28" s="340"/>
      <c r="P28" s="323"/>
      <c r="Q28" s="323"/>
      <c r="R28" s="324"/>
      <c r="S28" s="326"/>
      <c r="T28" s="323"/>
      <c r="U28" s="323"/>
      <c r="V28" s="325"/>
      <c r="W28" s="473"/>
      <c r="X28" s="469"/>
      <c r="Y28" s="469"/>
      <c r="Z28" s="474"/>
    </row>
    <row r="29" spans="1:26" ht="12.75" customHeight="1" x14ac:dyDescent="0.2">
      <c r="A29" s="412">
        <v>20</v>
      </c>
      <c r="B29" s="558" t="s">
        <v>83</v>
      </c>
      <c r="C29" s="428">
        <f t="shared" si="1"/>
        <v>52.866999999999997</v>
      </c>
      <c r="D29" s="323">
        <f t="shared" si="1"/>
        <v>52.866999999999997</v>
      </c>
      <c r="E29" s="323"/>
      <c r="F29" s="424"/>
      <c r="G29" s="341">
        <f>H29+J29</f>
        <v>52.866999999999997</v>
      </c>
      <c r="H29" s="323">
        <v>52.866999999999997</v>
      </c>
      <c r="I29" s="323"/>
      <c r="J29" s="341"/>
      <c r="K29" s="507"/>
      <c r="L29" s="323"/>
      <c r="M29" s="323"/>
      <c r="N29" s="424"/>
      <c r="O29" s="340"/>
      <c r="P29" s="323"/>
      <c r="Q29" s="323"/>
      <c r="R29" s="324"/>
      <c r="S29" s="326"/>
      <c r="T29" s="323"/>
      <c r="U29" s="323"/>
      <c r="V29" s="325"/>
      <c r="W29" s="473"/>
      <c r="X29" s="469"/>
      <c r="Y29" s="469"/>
      <c r="Z29" s="474"/>
    </row>
    <row r="30" spans="1:26" ht="24" customHeight="1" x14ac:dyDescent="0.2">
      <c r="A30" s="412">
        <v>21</v>
      </c>
      <c r="B30" s="559" t="s">
        <v>245</v>
      </c>
      <c r="C30" s="428">
        <f t="shared" si="1"/>
        <v>10.382</v>
      </c>
      <c r="D30" s="323">
        <f t="shared" si="1"/>
        <v>10.382</v>
      </c>
      <c r="E30" s="323"/>
      <c r="F30" s="424"/>
      <c r="G30" s="341">
        <f>H30+J30</f>
        <v>10.382</v>
      </c>
      <c r="H30" s="323">
        <v>10.382</v>
      </c>
      <c r="I30" s="323"/>
      <c r="J30" s="341"/>
      <c r="K30" s="507"/>
      <c r="L30" s="323"/>
      <c r="M30" s="323"/>
      <c r="N30" s="424"/>
      <c r="O30" s="340"/>
      <c r="P30" s="323"/>
      <c r="Q30" s="323"/>
      <c r="R30" s="324"/>
      <c r="S30" s="326"/>
      <c r="T30" s="323"/>
      <c r="U30" s="323"/>
      <c r="V30" s="325"/>
      <c r="W30" s="473"/>
      <c r="X30" s="469"/>
      <c r="Y30" s="469"/>
      <c r="Z30" s="474"/>
    </row>
    <row r="31" spans="1:26" x14ac:dyDescent="0.2">
      <c r="A31" s="412">
        <v>22</v>
      </c>
      <c r="B31" s="556" t="s">
        <v>144</v>
      </c>
      <c r="C31" s="426">
        <f t="shared" si="1"/>
        <v>2.5999999999999996</v>
      </c>
      <c r="D31" s="321">
        <f t="shared" si="1"/>
        <v>2.5999999999999996</v>
      </c>
      <c r="E31" s="323"/>
      <c r="F31" s="424"/>
      <c r="G31" s="334">
        <f>G32+G33</f>
        <v>2.5999999999999996</v>
      </c>
      <c r="H31" s="321">
        <f>H32+H33</f>
        <v>2.5999999999999996</v>
      </c>
      <c r="I31" s="323"/>
      <c r="J31" s="341"/>
      <c r="K31" s="507"/>
      <c r="L31" s="323"/>
      <c r="M31" s="323"/>
      <c r="N31" s="424"/>
      <c r="O31" s="340"/>
      <c r="P31" s="323"/>
      <c r="Q31" s="323"/>
      <c r="R31" s="324"/>
      <c r="S31" s="326"/>
      <c r="T31" s="323"/>
      <c r="U31" s="323"/>
      <c r="V31" s="325"/>
      <c r="W31" s="473"/>
      <c r="X31" s="469"/>
      <c r="Y31" s="469"/>
      <c r="Z31" s="474"/>
    </row>
    <row r="32" spans="1:26" x14ac:dyDescent="0.2">
      <c r="A32" s="412">
        <v>23</v>
      </c>
      <c r="B32" s="554" t="s">
        <v>87</v>
      </c>
      <c r="C32" s="428">
        <f t="shared" si="1"/>
        <v>1.2</v>
      </c>
      <c r="D32" s="323">
        <f t="shared" si="1"/>
        <v>1.2</v>
      </c>
      <c r="E32" s="323"/>
      <c r="F32" s="424"/>
      <c r="G32" s="341">
        <f t="shared" ref="G32:G46" si="2">H32+J32</f>
        <v>1.2</v>
      </c>
      <c r="H32" s="323">
        <v>1.2</v>
      </c>
      <c r="I32" s="323"/>
      <c r="J32" s="341"/>
      <c r="K32" s="507"/>
      <c r="L32" s="323"/>
      <c r="M32" s="323"/>
      <c r="N32" s="424"/>
      <c r="O32" s="340"/>
      <c r="P32" s="323"/>
      <c r="Q32" s="323"/>
      <c r="R32" s="324"/>
      <c r="S32" s="326"/>
      <c r="T32" s="323"/>
      <c r="U32" s="323"/>
      <c r="V32" s="325"/>
      <c r="W32" s="473"/>
      <c r="X32" s="469"/>
      <c r="Y32" s="469"/>
      <c r="Z32" s="474"/>
    </row>
    <row r="33" spans="1:26" x14ac:dyDescent="0.2">
      <c r="A33" s="412">
        <v>24</v>
      </c>
      <c r="B33" s="554" t="s">
        <v>88</v>
      </c>
      <c r="C33" s="428">
        <f t="shared" si="1"/>
        <v>1.4</v>
      </c>
      <c r="D33" s="323">
        <f t="shared" si="1"/>
        <v>1.4</v>
      </c>
      <c r="E33" s="323"/>
      <c r="F33" s="424"/>
      <c r="G33" s="341">
        <f t="shared" si="2"/>
        <v>1.4</v>
      </c>
      <c r="H33" s="385">
        <v>1.4</v>
      </c>
      <c r="I33" s="323"/>
      <c r="J33" s="341"/>
      <c r="K33" s="507"/>
      <c r="L33" s="323"/>
      <c r="M33" s="323"/>
      <c r="N33" s="424"/>
      <c r="O33" s="340"/>
      <c r="P33" s="323"/>
      <c r="Q33" s="323"/>
      <c r="R33" s="324"/>
      <c r="S33" s="326"/>
      <c r="T33" s="323"/>
      <c r="U33" s="323"/>
      <c r="V33" s="325"/>
      <c r="W33" s="473"/>
      <c r="X33" s="469"/>
      <c r="Y33" s="469"/>
      <c r="Z33" s="474"/>
    </row>
    <row r="34" spans="1:26" x14ac:dyDescent="0.2">
      <c r="A34" s="412">
        <v>25</v>
      </c>
      <c r="B34" s="346" t="s">
        <v>147</v>
      </c>
      <c r="C34" s="426">
        <f t="shared" si="1"/>
        <v>144.941</v>
      </c>
      <c r="D34" s="327">
        <f>H34+L34+P34+T34</f>
        <v>144.941</v>
      </c>
      <c r="E34" s="323"/>
      <c r="F34" s="424"/>
      <c r="G34" s="334">
        <f>G35</f>
        <v>144.941</v>
      </c>
      <c r="H34" s="332">
        <f>H35</f>
        <v>144.941</v>
      </c>
      <c r="I34" s="340"/>
      <c r="J34" s="341"/>
      <c r="K34" s="507"/>
      <c r="L34" s="323"/>
      <c r="M34" s="323"/>
      <c r="N34" s="424"/>
      <c r="O34" s="340"/>
      <c r="P34" s="323"/>
      <c r="Q34" s="323"/>
      <c r="R34" s="324"/>
      <c r="S34" s="326"/>
      <c r="T34" s="323"/>
      <c r="U34" s="323"/>
      <c r="V34" s="325"/>
      <c r="W34" s="473"/>
      <c r="X34" s="469"/>
      <c r="Y34" s="469"/>
      <c r="Z34" s="474"/>
    </row>
    <row r="35" spans="1:26" x14ac:dyDescent="0.2">
      <c r="A35" s="412">
        <v>26</v>
      </c>
      <c r="B35" s="199" t="s">
        <v>271</v>
      </c>
      <c r="C35" s="428">
        <f t="shared" si="1"/>
        <v>144.941</v>
      </c>
      <c r="D35" s="311">
        <f>H35+L35+P35+T35</f>
        <v>144.941</v>
      </c>
      <c r="E35" s="323"/>
      <c r="F35" s="424"/>
      <c r="G35" s="341">
        <f t="shared" si="2"/>
        <v>144.941</v>
      </c>
      <c r="H35" s="366">
        <v>144.941</v>
      </c>
      <c r="I35" s="323"/>
      <c r="J35" s="341"/>
      <c r="K35" s="507"/>
      <c r="L35" s="323"/>
      <c r="M35" s="323"/>
      <c r="N35" s="424"/>
      <c r="O35" s="340"/>
      <c r="P35" s="323"/>
      <c r="Q35" s="323"/>
      <c r="R35" s="324"/>
      <c r="S35" s="326"/>
      <c r="T35" s="323"/>
      <c r="U35" s="323"/>
      <c r="V35" s="325"/>
      <c r="W35" s="473"/>
      <c r="X35" s="469"/>
      <c r="Y35" s="469"/>
      <c r="Z35" s="474"/>
    </row>
    <row r="36" spans="1:26" x14ac:dyDescent="0.2">
      <c r="A36" s="412">
        <v>27</v>
      </c>
      <c r="B36" s="556" t="s">
        <v>1</v>
      </c>
      <c r="C36" s="426">
        <f t="shared" si="1"/>
        <v>928.58299999999997</v>
      </c>
      <c r="D36" s="321">
        <f t="shared" si="1"/>
        <v>826.21499999999992</v>
      </c>
      <c r="E36" s="321">
        <f>I36+M36+Q36+U36</f>
        <v>769.71500000000003</v>
      </c>
      <c r="F36" s="508">
        <f>J36+N36+R36+V36</f>
        <v>102.36799999999999</v>
      </c>
      <c r="G36" s="327">
        <f t="shared" si="2"/>
        <v>149.68299999999999</v>
      </c>
      <c r="H36" s="321">
        <v>47.314999999999998</v>
      </c>
      <c r="I36" s="321">
        <v>42.932000000000002</v>
      </c>
      <c r="J36" s="337">
        <v>102.36799999999999</v>
      </c>
      <c r="K36" s="426">
        <f>L36+N36</f>
        <v>778.9</v>
      </c>
      <c r="L36" s="321">
        <v>778.9</v>
      </c>
      <c r="M36" s="321">
        <v>726.78300000000002</v>
      </c>
      <c r="N36" s="508"/>
      <c r="O36" s="327"/>
      <c r="P36" s="321"/>
      <c r="Q36" s="321"/>
      <c r="R36" s="339"/>
      <c r="S36" s="329"/>
      <c r="T36" s="321"/>
      <c r="U36" s="321"/>
      <c r="V36" s="337"/>
      <c r="W36" s="473"/>
      <c r="X36" s="469"/>
      <c r="Y36" s="469"/>
      <c r="Z36" s="474"/>
    </row>
    <row r="37" spans="1:26" x14ac:dyDescent="0.2">
      <c r="A37" s="412">
        <v>28</v>
      </c>
      <c r="B37" s="556" t="s">
        <v>7</v>
      </c>
      <c r="C37" s="426">
        <f t="shared" si="1"/>
        <v>81.740000000000009</v>
      </c>
      <c r="D37" s="321">
        <f t="shared" si="1"/>
        <v>81.740000000000009</v>
      </c>
      <c r="E37" s="321">
        <f t="shared" si="1"/>
        <v>62.228999999999999</v>
      </c>
      <c r="F37" s="508"/>
      <c r="G37" s="327">
        <f t="shared" si="2"/>
        <v>70.974000000000004</v>
      </c>
      <c r="H37" s="321">
        <v>70.974000000000004</v>
      </c>
      <c r="I37" s="321">
        <v>54.082000000000001</v>
      </c>
      <c r="J37" s="337"/>
      <c r="K37" s="426">
        <f t="shared" ref="K37:K46" si="3">L37+N37</f>
        <v>10.571999999999999</v>
      </c>
      <c r="L37" s="321">
        <v>10.571999999999999</v>
      </c>
      <c r="M37" s="321">
        <v>8.1470000000000002</v>
      </c>
      <c r="N37" s="505"/>
      <c r="O37" s="327"/>
      <c r="P37" s="321"/>
      <c r="Q37" s="321"/>
      <c r="R37" s="339"/>
      <c r="S37" s="329">
        <f t="shared" ref="S37:S46" si="4">T37+V37</f>
        <v>0.19400000000000001</v>
      </c>
      <c r="T37" s="321">
        <v>0.19400000000000001</v>
      </c>
      <c r="U37" s="321"/>
      <c r="V37" s="347"/>
      <c r="W37" s="473"/>
      <c r="X37" s="469"/>
      <c r="Y37" s="469"/>
      <c r="Z37" s="474"/>
    </row>
    <row r="38" spans="1:26" x14ac:dyDescent="0.2">
      <c r="A38" s="412">
        <v>29</v>
      </c>
      <c r="B38" s="556" t="s">
        <v>8</v>
      </c>
      <c r="C38" s="426">
        <f t="shared" si="1"/>
        <v>85.016000000000005</v>
      </c>
      <c r="D38" s="321">
        <f t="shared" si="1"/>
        <v>85.016000000000005</v>
      </c>
      <c r="E38" s="321">
        <f t="shared" si="1"/>
        <v>71.174000000000007</v>
      </c>
      <c r="F38" s="508"/>
      <c r="G38" s="327">
        <f t="shared" si="2"/>
        <v>73.147000000000006</v>
      </c>
      <c r="H38" s="321">
        <v>73.147000000000006</v>
      </c>
      <c r="I38" s="321">
        <v>62.225999999999999</v>
      </c>
      <c r="J38" s="347"/>
      <c r="K38" s="426">
        <f t="shared" si="3"/>
        <v>10.603999999999999</v>
      </c>
      <c r="L38" s="321">
        <v>10.603999999999999</v>
      </c>
      <c r="M38" s="321">
        <v>8.9480000000000004</v>
      </c>
      <c r="N38" s="505"/>
      <c r="O38" s="327"/>
      <c r="P38" s="321"/>
      <c r="Q38" s="321"/>
      <c r="R38" s="339"/>
      <c r="S38" s="329">
        <f t="shared" si="4"/>
        <v>1.2649999999999999</v>
      </c>
      <c r="T38" s="321">
        <v>1.2649999999999999</v>
      </c>
      <c r="U38" s="321"/>
      <c r="V38" s="337"/>
      <c r="W38" s="473"/>
      <c r="X38" s="469"/>
      <c r="Y38" s="469"/>
      <c r="Z38" s="474"/>
    </row>
    <row r="39" spans="1:26" x14ac:dyDescent="0.2">
      <c r="A39" s="412">
        <v>30</v>
      </c>
      <c r="B39" s="556" t="s">
        <v>9</v>
      </c>
      <c r="C39" s="426">
        <f t="shared" si="1"/>
        <v>87.091000000000008</v>
      </c>
      <c r="D39" s="321">
        <f t="shared" si="1"/>
        <v>87.091000000000008</v>
      </c>
      <c r="E39" s="321">
        <f t="shared" si="1"/>
        <v>74.996000000000009</v>
      </c>
      <c r="F39" s="508"/>
      <c r="G39" s="327">
        <f t="shared" si="2"/>
        <v>72.53</v>
      </c>
      <c r="H39" s="321">
        <v>72.53</v>
      </c>
      <c r="I39" s="321">
        <v>64.462000000000003</v>
      </c>
      <c r="J39" s="347"/>
      <c r="K39" s="426">
        <f t="shared" si="3"/>
        <v>12.079000000000001</v>
      </c>
      <c r="L39" s="321">
        <v>12.079000000000001</v>
      </c>
      <c r="M39" s="321">
        <v>10.534000000000001</v>
      </c>
      <c r="N39" s="505"/>
      <c r="O39" s="327"/>
      <c r="P39" s="321"/>
      <c r="Q39" s="321"/>
      <c r="R39" s="339"/>
      <c r="S39" s="329">
        <f t="shared" si="4"/>
        <v>2.4820000000000002</v>
      </c>
      <c r="T39" s="321">
        <v>2.4820000000000002</v>
      </c>
      <c r="U39" s="321"/>
      <c r="V39" s="347"/>
      <c r="W39" s="473"/>
      <c r="X39" s="469"/>
      <c r="Y39" s="469"/>
      <c r="Z39" s="474"/>
    </row>
    <row r="40" spans="1:26" x14ac:dyDescent="0.2">
      <c r="A40" s="412">
        <v>31</v>
      </c>
      <c r="B40" s="556" t="s">
        <v>10</v>
      </c>
      <c r="C40" s="426">
        <f t="shared" si="1"/>
        <v>61.711999999999996</v>
      </c>
      <c r="D40" s="321">
        <f t="shared" si="1"/>
        <v>61.711999999999996</v>
      </c>
      <c r="E40" s="321">
        <f t="shared" si="1"/>
        <v>51.488999999999997</v>
      </c>
      <c r="F40" s="508"/>
      <c r="G40" s="327">
        <f t="shared" si="2"/>
        <v>53.448999999999998</v>
      </c>
      <c r="H40" s="321">
        <v>53.448999999999998</v>
      </c>
      <c r="I40" s="321">
        <v>44.844999999999999</v>
      </c>
      <c r="J40" s="347"/>
      <c r="K40" s="426">
        <f t="shared" si="3"/>
        <v>8.2629999999999999</v>
      </c>
      <c r="L40" s="321">
        <v>8.2629999999999999</v>
      </c>
      <c r="M40" s="321">
        <v>6.6440000000000001</v>
      </c>
      <c r="N40" s="505"/>
      <c r="O40" s="327"/>
      <c r="P40" s="321"/>
      <c r="Q40" s="321"/>
      <c r="R40" s="339"/>
      <c r="S40" s="329"/>
      <c r="T40" s="321"/>
      <c r="U40" s="321"/>
      <c r="V40" s="347"/>
      <c r="W40" s="473"/>
      <c r="X40" s="469"/>
      <c r="Y40" s="469"/>
      <c r="Z40" s="474"/>
    </row>
    <row r="41" spans="1:26" x14ac:dyDescent="0.2">
      <c r="A41" s="412">
        <v>32</v>
      </c>
      <c r="B41" s="556" t="s">
        <v>11</v>
      </c>
      <c r="C41" s="426">
        <f t="shared" si="1"/>
        <v>79.445999999999998</v>
      </c>
      <c r="D41" s="321">
        <f t="shared" si="1"/>
        <v>79.445999999999998</v>
      </c>
      <c r="E41" s="321">
        <f t="shared" si="1"/>
        <v>70.180999999999997</v>
      </c>
      <c r="F41" s="508"/>
      <c r="G41" s="327">
        <f t="shared" si="2"/>
        <v>67.644000000000005</v>
      </c>
      <c r="H41" s="321">
        <v>67.644000000000005</v>
      </c>
      <c r="I41" s="321">
        <v>62.344000000000001</v>
      </c>
      <c r="J41" s="347"/>
      <c r="K41" s="426">
        <f t="shared" si="3"/>
        <v>9.74</v>
      </c>
      <c r="L41" s="321">
        <v>9.74</v>
      </c>
      <c r="M41" s="321">
        <v>7.8369999999999997</v>
      </c>
      <c r="N41" s="505"/>
      <c r="O41" s="327"/>
      <c r="P41" s="321"/>
      <c r="Q41" s="321"/>
      <c r="R41" s="339"/>
      <c r="S41" s="329">
        <f t="shared" si="4"/>
        <v>2.0619999999999998</v>
      </c>
      <c r="T41" s="321">
        <v>2.0619999999999998</v>
      </c>
      <c r="U41" s="321"/>
      <c r="V41" s="347"/>
      <c r="W41" s="473"/>
      <c r="X41" s="469"/>
      <c r="Y41" s="469"/>
      <c r="Z41" s="474"/>
    </row>
    <row r="42" spans="1:26" x14ac:dyDescent="0.2">
      <c r="A42" s="412">
        <v>33</v>
      </c>
      <c r="B42" s="556" t="s">
        <v>12</v>
      </c>
      <c r="C42" s="426">
        <f t="shared" si="1"/>
        <v>69.260000000000005</v>
      </c>
      <c r="D42" s="321">
        <f t="shared" si="1"/>
        <v>69.260000000000005</v>
      </c>
      <c r="E42" s="321">
        <f t="shared" si="1"/>
        <v>54.695</v>
      </c>
      <c r="F42" s="508"/>
      <c r="G42" s="327">
        <f t="shared" si="2"/>
        <v>67.98</v>
      </c>
      <c r="H42" s="321">
        <v>67.98</v>
      </c>
      <c r="I42" s="321">
        <v>54.695</v>
      </c>
      <c r="J42" s="337"/>
      <c r="K42" s="426">
        <f t="shared" si="3"/>
        <v>0.9</v>
      </c>
      <c r="L42" s="321">
        <v>0.9</v>
      </c>
      <c r="M42" s="321"/>
      <c r="N42" s="505"/>
      <c r="O42" s="327"/>
      <c r="P42" s="321"/>
      <c r="Q42" s="321"/>
      <c r="R42" s="339"/>
      <c r="S42" s="329">
        <f t="shared" si="4"/>
        <v>0.38</v>
      </c>
      <c r="T42" s="321">
        <v>0.38</v>
      </c>
      <c r="U42" s="321"/>
      <c r="V42" s="347"/>
      <c r="W42" s="473"/>
      <c r="X42" s="469"/>
      <c r="Y42" s="469"/>
      <c r="Z42" s="474"/>
    </row>
    <row r="43" spans="1:26" x14ac:dyDescent="0.2">
      <c r="A43" s="412">
        <v>34</v>
      </c>
      <c r="B43" s="556" t="s">
        <v>13</v>
      </c>
      <c r="C43" s="426">
        <f t="shared" si="1"/>
        <v>90.748000000000005</v>
      </c>
      <c r="D43" s="321">
        <f t="shared" si="1"/>
        <v>90.748000000000005</v>
      </c>
      <c r="E43" s="321">
        <f t="shared" si="1"/>
        <v>80.228999999999999</v>
      </c>
      <c r="F43" s="508"/>
      <c r="G43" s="327">
        <f t="shared" si="2"/>
        <v>78.527000000000001</v>
      </c>
      <c r="H43" s="321">
        <v>78.527000000000001</v>
      </c>
      <c r="I43" s="321">
        <v>70.251000000000005</v>
      </c>
      <c r="J43" s="347"/>
      <c r="K43" s="426">
        <f t="shared" si="3"/>
        <v>11.939</v>
      </c>
      <c r="L43" s="321">
        <v>11.939</v>
      </c>
      <c r="M43" s="321">
        <v>9.9779999999999998</v>
      </c>
      <c r="N43" s="505"/>
      <c r="O43" s="327"/>
      <c r="P43" s="321"/>
      <c r="Q43" s="321"/>
      <c r="R43" s="339"/>
      <c r="S43" s="329">
        <f t="shared" si="4"/>
        <v>0.28199999999999997</v>
      </c>
      <c r="T43" s="321">
        <v>0.28199999999999997</v>
      </c>
      <c r="U43" s="321"/>
      <c r="V43" s="347"/>
      <c r="W43" s="473"/>
      <c r="X43" s="469"/>
      <c r="Y43" s="469"/>
      <c r="Z43" s="474"/>
    </row>
    <row r="44" spans="1:26" x14ac:dyDescent="0.2">
      <c r="A44" s="412">
        <v>35</v>
      </c>
      <c r="B44" s="556" t="s">
        <v>14</v>
      </c>
      <c r="C44" s="426">
        <f t="shared" si="1"/>
        <v>71.524999999999991</v>
      </c>
      <c r="D44" s="321">
        <f t="shared" si="1"/>
        <v>71.524999999999991</v>
      </c>
      <c r="E44" s="321">
        <f t="shared" si="1"/>
        <v>63.641999999999996</v>
      </c>
      <c r="F44" s="508"/>
      <c r="G44" s="327">
        <f t="shared" si="2"/>
        <v>61.658999999999999</v>
      </c>
      <c r="H44" s="321">
        <v>61.658999999999999</v>
      </c>
      <c r="I44" s="321">
        <v>55.555999999999997</v>
      </c>
      <c r="J44" s="347"/>
      <c r="K44" s="426">
        <f t="shared" si="3"/>
        <v>9.31</v>
      </c>
      <c r="L44" s="321">
        <v>9.31</v>
      </c>
      <c r="M44" s="321">
        <v>8.0860000000000003</v>
      </c>
      <c r="N44" s="505"/>
      <c r="O44" s="327"/>
      <c r="P44" s="321"/>
      <c r="Q44" s="321"/>
      <c r="R44" s="339"/>
      <c r="S44" s="329">
        <f t="shared" si="4"/>
        <v>0.55600000000000005</v>
      </c>
      <c r="T44" s="321">
        <v>0.55600000000000005</v>
      </c>
      <c r="U44" s="321"/>
      <c r="V44" s="347"/>
      <c r="W44" s="473"/>
      <c r="X44" s="469"/>
      <c r="Y44" s="469"/>
      <c r="Z44" s="474"/>
    </row>
    <row r="45" spans="1:26" x14ac:dyDescent="0.2">
      <c r="A45" s="412">
        <v>36</v>
      </c>
      <c r="B45" s="556" t="s">
        <v>27</v>
      </c>
      <c r="C45" s="426">
        <f t="shared" si="1"/>
        <v>84.74199999999999</v>
      </c>
      <c r="D45" s="321">
        <f t="shared" si="1"/>
        <v>84.74199999999999</v>
      </c>
      <c r="E45" s="321">
        <f t="shared" si="1"/>
        <v>76.201999999999998</v>
      </c>
      <c r="F45" s="508"/>
      <c r="G45" s="327">
        <f t="shared" si="2"/>
        <v>70.822999999999993</v>
      </c>
      <c r="H45" s="321">
        <v>70.822999999999993</v>
      </c>
      <c r="I45" s="321">
        <v>65.531000000000006</v>
      </c>
      <c r="J45" s="337"/>
      <c r="K45" s="426">
        <f t="shared" si="3"/>
        <v>12.872</v>
      </c>
      <c r="L45" s="321">
        <v>12.872</v>
      </c>
      <c r="M45" s="321">
        <v>10.670999999999999</v>
      </c>
      <c r="N45" s="505"/>
      <c r="O45" s="327"/>
      <c r="P45" s="321"/>
      <c r="Q45" s="321"/>
      <c r="R45" s="339"/>
      <c r="S45" s="329">
        <f t="shared" si="4"/>
        <v>1.0469999999999999</v>
      </c>
      <c r="T45" s="321">
        <v>1.0469999999999999</v>
      </c>
      <c r="U45" s="321"/>
      <c r="V45" s="347"/>
      <c r="W45" s="473"/>
      <c r="X45" s="469"/>
      <c r="Y45" s="469"/>
      <c r="Z45" s="474"/>
    </row>
    <row r="46" spans="1:26" ht="13.5" thickBot="1" x14ac:dyDescent="0.25">
      <c r="A46" s="550">
        <v>37</v>
      </c>
      <c r="B46" s="560" t="s">
        <v>15</v>
      </c>
      <c r="C46" s="509">
        <f t="shared" si="1"/>
        <v>113.51600000000001</v>
      </c>
      <c r="D46" s="510">
        <f t="shared" si="1"/>
        <v>113.51600000000001</v>
      </c>
      <c r="E46" s="510">
        <f t="shared" si="1"/>
        <v>93.393000000000001</v>
      </c>
      <c r="F46" s="511"/>
      <c r="G46" s="525">
        <f t="shared" si="2"/>
        <v>107.274</v>
      </c>
      <c r="H46" s="351">
        <v>107.274</v>
      </c>
      <c r="I46" s="351">
        <v>93.393000000000001</v>
      </c>
      <c r="J46" s="466"/>
      <c r="K46" s="509">
        <f t="shared" si="3"/>
        <v>1</v>
      </c>
      <c r="L46" s="510">
        <v>1</v>
      </c>
      <c r="M46" s="510"/>
      <c r="N46" s="534"/>
      <c r="O46" s="525"/>
      <c r="P46" s="351"/>
      <c r="Q46" s="351"/>
      <c r="R46" s="353"/>
      <c r="S46" s="350">
        <f t="shared" si="4"/>
        <v>5.242</v>
      </c>
      <c r="T46" s="351">
        <v>5.242</v>
      </c>
      <c r="U46" s="351"/>
      <c r="V46" s="466"/>
      <c r="W46" s="475"/>
      <c r="X46" s="476"/>
      <c r="Y46" s="476"/>
      <c r="Z46" s="477"/>
    </row>
    <row r="47" spans="1:26" ht="33" customHeight="1" thickBot="1" x14ac:dyDescent="0.3">
      <c r="A47" s="293">
        <v>38</v>
      </c>
      <c r="B47" s="551" t="s">
        <v>149</v>
      </c>
      <c r="C47" s="297">
        <f t="shared" ref="C47:F48" si="5">G47+K47+O47+S47+W47</f>
        <v>14508.900999999998</v>
      </c>
      <c r="D47" s="298">
        <f t="shared" si="5"/>
        <v>14491.089</v>
      </c>
      <c r="E47" s="298">
        <f t="shared" si="5"/>
        <v>11614.102999999999</v>
      </c>
      <c r="F47" s="300">
        <f t="shared" si="5"/>
        <v>17.812000000000001</v>
      </c>
      <c r="G47" s="301">
        <f t="shared" ref="G47:M47" si="6">G48+SUM(G57:G95)</f>
        <v>7279.5099999999984</v>
      </c>
      <c r="H47" s="301">
        <f t="shared" si="6"/>
        <v>7274.659999999998</v>
      </c>
      <c r="I47" s="301">
        <f t="shared" si="6"/>
        <v>5348.3080000000009</v>
      </c>
      <c r="J47" s="301">
        <f t="shared" si="6"/>
        <v>4.8499999999999996</v>
      </c>
      <c r="K47" s="526">
        <f t="shared" si="6"/>
        <v>223.59500000000003</v>
      </c>
      <c r="L47" s="440">
        <f t="shared" si="6"/>
        <v>223.59500000000003</v>
      </c>
      <c r="M47" s="440">
        <f t="shared" si="6"/>
        <v>142.87300000000002</v>
      </c>
      <c r="N47" s="527"/>
      <c r="O47" s="356">
        <f>O48+SUM(O57:O95)</f>
        <v>6338.8000000000011</v>
      </c>
      <c r="P47" s="357">
        <f>P48+SUM(P57:P95)</f>
        <v>6330.6750000000011</v>
      </c>
      <c r="Q47" s="357">
        <f>Q48+SUM(Q57:Q95)</f>
        <v>6085.2799999999988</v>
      </c>
      <c r="R47" s="357">
        <f>R48+SUM(R57:R95)</f>
        <v>8.125</v>
      </c>
      <c r="S47" s="354">
        <f>SUM(S57:S95)</f>
        <v>575.4609999999999</v>
      </c>
      <c r="T47" s="296">
        <f>SUM(T57:T95)</f>
        <v>572.60399999999993</v>
      </c>
      <c r="U47" s="296">
        <f>SUM(U57:U95)</f>
        <v>37.642000000000003</v>
      </c>
      <c r="V47" s="387">
        <f>SUM(V57:V95)</f>
        <v>2.8570000000000002</v>
      </c>
      <c r="W47" s="517">
        <f>W48+W58+W60+W64+W71+W74+W78+W80</f>
        <v>91.534999999999982</v>
      </c>
      <c r="X47" s="515">
        <f>X48+X58+X60+X64+X71+X74+X78+X80</f>
        <v>89.554999999999993</v>
      </c>
      <c r="Y47" s="515"/>
      <c r="Z47" s="516">
        <f>Z48+Z58+Z60+Z64+Z71+Z74+Z78+Z80</f>
        <v>1.98</v>
      </c>
    </row>
    <row r="48" spans="1:26" x14ac:dyDescent="0.2">
      <c r="A48" s="304">
        <v>39</v>
      </c>
      <c r="B48" s="320" t="s">
        <v>280</v>
      </c>
      <c r="C48" s="315">
        <f t="shared" si="5"/>
        <v>762.31</v>
      </c>
      <c r="D48" s="409">
        <f t="shared" si="5"/>
        <v>760.33</v>
      </c>
      <c r="E48" s="409">
        <f t="shared" si="5"/>
        <v>177.75200000000001</v>
      </c>
      <c r="F48" s="305">
        <f t="shared" si="5"/>
        <v>1.98</v>
      </c>
      <c r="G48" s="359">
        <f>H48+J48</f>
        <v>638.16300000000001</v>
      </c>
      <c r="H48" s="360">
        <f>SUM(H49:H56)</f>
        <v>638.16300000000001</v>
      </c>
      <c r="I48" s="360">
        <f>SUM(I49:I55)</f>
        <v>160.827</v>
      </c>
      <c r="J48" s="361"/>
      <c r="K48" s="329">
        <f>L48+N48</f>
        <v>76.413000000000011</v>
      </c>
      <c r="L48" s="360">
        <f>SUM(L49:L56)</f>
        <v>76.413000000000011</v>
      </c>
      <c r="M48" s="360">
        <f>SUM(M49:M55)</f>
        <v>10.952999999999999</v>
      </c>
      <c r="N48" s="362"/>
      <c r="O48" s="359">
        <f>P48+R48</f>
        <v>6.0780000000000003</v>
      </c>
      <c r="P48" s="360">
        <f>SUM(P49:P55)</f>
        <v>6.0780000000000003</v>
      </c>
      <c r="Q48" s="363">
        <f>SUM(Q49:Q55)</f>
        <v>5.9720000000000004</v>
      </c>
      <c r="R48" s="364"/>
      <c r="S48" s="365"/>
      <c r="T48" s="366"/>
      <c r="U48" s="366"/>
      <c r="V48" s="365"/>
      <c r="W48" s="521">
        <f>W54</f>
        <v>41.655999999999999</v>
      </c>
      <c r="X48" s="522">
        <f>X54</f>
        <v>39.676000000000002</v>
      </c>
      <c r="Y48" s="522"/>
      <c r="Z48" s="523">
        <f>Z54</f>
        <v>1.98</v>
      </c>
    </row>
    <row r="49" spans="1:26" x14ac:dyDescent="0.2">
      <c r="A49" s="322">
        <v>40</v>
      </c>
      <c r="B49" s="236" t="s">
        <v>94</v>
      </c>
      <c r="C49" s="399">
        <f t="shared" ref="C49:D56" si="7">G49+K49+O49+S49</f>
        <v>75.138000000000005</v>
      </c>
      <c r="D49" s="400">
        <f t="shared" si="7"/>
        <v>75.138000000000005</v>
      </c>
      <c r="E49" s="400">
        <f>I49+M49+Q49+U49</f>
        <v>9.7089999999999996</v>
      </c>
      <c r="F49" s="341"/>
      <c r="G49" s="326"/>
      <c r="H49" s="323"/>
      <c r="I49" s="323"/>
      <c r="J49" s="324"/>
      <c r="K49" s="312">
        <f>L49+N49</f>
        <v>75.138000000000005</v>
      </c>
      <c r="L49" s="323">
        <v>75.138000000000005</v>
      </c>
      <c r="M49" s="323">
        <v>9.7089999999999996</v>
      </c>
      <c r="N49" s="324"/>
      <c r="O49" s="312"/>
      <c r="P49" s="323"/>
      <c r="Q49" s="323"/>
      <c r="R49" s="324"/>
      <c r="S49" s="340"/>
      <c r="T49" s="323"/>
      <c r="U49" s="323"/>
      <c r="V49" s="325"/>
      <c r="W49" s="473"/>
      <c r="X49" s="469"/>
      <c r="Y49" s="469"/>
      <c r="Z49" s="474"/>
    </row>
    <row r="50" spans="1:26" x14ac:dyDescent="0.2">
      <c r="A50" s="322">
        <v>41</v>
      </c>
      <c r="B50" s="236" t="s">
        <v>95</v>
      </c>
      <c r="C50" s="312">
        <f t="shared" si="7"/>
        <v>2</v>
      </c>
      <c r="D50" s="366">
        <f t="shared" si="7"/>
        <v>2</v>
      </c>
      <c r="E50" s="366"/>
      <c r="F50" s="325"/>
      <c r="G50" s="326">
        <f t="shared" ref="G50:G56" si="8">H50+J50</f>
        <v>2</v>
      </c>
      <c r="H50" s="323">
        <v>2</v>
      </c>
      <c r="I50" s="323"/>
      <c r="J50" s="324"/>
      <c r="K50" s="329"/>
      <c r="L50" s="323"/>
      <c r="M50" s="323"/>
      <c r="N50" s="324"/>
      <c r="O50" s="312"/>
      <c r="P50" s="323"/>
      <c r="Q50" s="323"/>
      <c r="R50" s="324"/>
      <c r="S50" s="340"/>
      <c r="T50" s="323"/>
      <c r="U50" s="323"/>
      <c r="V50" s="325"/>
      <c r="W50" s="473"/>
      <c r="X50" s="469"/>
      <c r="Y50" s="469"/>
      <c r="Z50" s="474"/>
    </row>
    <row r="51" spans="1:26" x14ac:dyDescent="0.2">
      <c r="A51" s="322">
        <v>42</v>
      </c>
      <c r="B51" s="236" t="s">
        <v>98</v>
      </c>
      <c r="C51" s="312">
        <f t="shared" si="7"/>
        <v>1.198</v>
      </c>
      <c r="D51" s="323">
        <f t="shared" si="7"/>
        <v>1.198</v>
      </c>
      <c r="E51" s="323"/>
      <c r="F51" s="325"/>
      <c r="G51" s="326">
        <f t="shared" si="8"/>
        <v>1.198</v>
      </c>
      <c r="H51" s="323">
        <v>1.198</v>
      </c>
      <c r="I51" s="323"/>
      <c r="J51" s="324"/>
      <c r="K51" s="326"/>
      <c r="L51" s="323"/>
      <c r="M51" s="323"/>
      <c r="N51" s="324"/>
      <c r="O51" s="312"/>
      <c r="P51" s="323"/>
      <c r="Q51" s="323"/>
      <c r="R51" s="324"/>
      <c r="S51" s="340"/>
      <c r="T51" s="323"/>
      <c r="U51" s="323"/>
      <c r="V51" s="325"/>
      <c r="W51" s="473"/>
      <c r="X51" s="469"/>
      <c r="Y51" s="469"/>
      <c r="Z51" s="474"/>
    </row>
    <row r="52" spans="1:26" x14ac:dyDescent="0.2">
      <c r="A52" s="322">
        <v>43</v>
      </c>
      <c r="B52" s="345" t="s">
        <v>246</v>
      </c>
      <c r="C52" s="312">
        <f t="shared" si="7"/>
        <v>450</v>
      </c>
      <c r="D52" s="323">
        <f t="shared" si="7"/>
        <v>450</v>
      </c>
      <c r="E52" s="323"/>
      <c r="F52" s="325"/>
      <c r="G52" s="326">
        <f t="shared" si="8"/>
        <v>450</v>
      </c>
      <c r="H52" s="323">
        <v>450</v>
      </c>
      <c r="I52" s="323"/>
      <c r="J52" s="324"/>
      <c r="K52" s="326"/>
      <c r="L52" s="323"/>
      <c r="M52" s="323"/>
      <c r="N52" s="324"/>
      <c r="O52" s="329"/>
      <c r="P52" s="323"/>
      <c r="Q52" s="323"/>
      <c r="R52" s="324"/>
      <c r="S52" s="340"/>
      <c r="T52" s="323"/>
      <c r="U52" s="323"/>
      <c r="V52" s="325"/>
      <c r="W52" s="473"/>
      <c r="X52" s="469"/>
      <c r="Y52" s="469"/>
      <c r="Z52" s="474"/>
    </row>
    <row r="53" spans="1:26" x14ac:dyDescent="0.2">
      <c r="A53" s="322">
        <v>44</v>
      </c>
      <c r="B53" s="236" t="s">
        <v>96</v>
      </c>
      <c r="C53" s="312">
        <f t="shared" si="7"/>
        <v>4.7</v>
      </c>
      <c r="D53" s="385">
        <f t="shared" si="7"/>
        <v>4.7</v>
      </c>
      <c r="E53" s="385"/>
      <c r="F53" s="325"/>
      <c r="G53" s="326">
        <f t="shared" si="8"/>
        <v>4.7</v>
      </c>
      <c r="H53" s="323">
        <v>4.7</v>
      </c>
      <c r="I53" s="323"/>
      <c r="J53" s="324"/>
      <c r="K53" s="326"/>
      <c r="L53" s="323"/>
      <c r="M53" s="323"/>
      <c r="N53" s="324"/>
      <c r="O53" s="329"/>
      <c r="P53" s="323"/>
      <c r="Q53" s="323"/>
      <c r="R53" s="324"/>
      <c r="S53" s="340"/>
      <c r="T53" s="323"/>
      <c r="U53" s="323"/>
      <c r="V53" s="325"/>
      <c r="W53" s="473"/>
      <c r="X53" s="469"/>
      <c r="Y53" s="469"/>
      <c r="Z53" s="474"/>
    </row>
    <row r="54" spans="1:26" x14ac:dyDescent="0.2">
      <c r="A54" s="322">
        <v>45</v>
      </c>
      <c r="B54" s="236" t="s">
        <v>99</v>
      </c>
      <c r="C54" s="399">
        <f>G54+K54+O54+S54+W54</f>
        <v>206.108</v>
      </c>
      <c r="D54" s="413">
        <f>H54+L54+P54+T54+X54</f>
        <v>204.12799999999999</v>
      </c>
      <c r="E54" s="413">
        <f>I54+M54+Q54+U54+Y54</f>
        <v>151.20500000000001</v>
      </c>
      <c r="F54" s="311">
        <f>J54+N54+R54+V54+Z54</f>
        <v>1.98</v>
      </c>
      <c r="G54" s="326">
        <f t="shared" si="8"/>
        <v>157.09899999999999</v>
      </c>
      <c r="H54" s="323">
        <v>157.09899999999999</v>
      </c>
      <c r="I54" s="323">
        <v>143.989</v>
      </c>
      <c r="J54" s="324"/>
      <c r="K54" s="312">
        <f>L54+N54</f>
        <v>1.2749999999999999</v>
      </c>
      <c r="L54" s="323">
        <v>1.2749999999999999</v>
      </c>
      <c r="M54" s="323">
        <v>1.244</v>
      </c>
      <c r="N54" s="324"/>
      <c r="O54" s="312">
        <f>P54+R54</f>
        <v>6.0780000000000003</v>
      </c>
      <c r="P54" s="323">
        <v>6.0780000000000003</v>
      </c>
      <c r="Q54" s="323">
        <v>5.9720000000000004</v>
      </c>
      <c r="R54" s="324"/>
      <c r="S54" s="340"/>
      <c r="T54" s="323"/>
      <c r="U54" s="323"/>
      <c r="V54" s="325"/>
      <c r="W54" s="428">
        <f>X54+Z54</f>
        <v>41.655999999999999</v>
      </c>
      <c r="X54" s="469">
        <v>39.676000000000002</v>
      </c>
      <c r="Y54" s="469"/>
      <c r="Z54" s="113">
        <v>1.98</v>
      </c>
    </row>
    <row r="55" spans="1:26" x14ac:dyDescent="0.2">
      <c r="A55" s="322">
        <v>46</v>
      </c>
      <c r="B55" s="236" t="s">
        <v>100</v>
      </c>
      <c r="C55" s="312">
        <f t="shared" si="7"/>
        <v>22.744</v>
      </c>
      <c r="D55" s="366">
        <f t="shared" si="7"/>
        <v>22.744</v>
      </c>
      <c r="E55" s="381">
        <f>I55+M55+Q55+U55</f>
        <v>16.838000000000001</v>
      </c>
      <c r="F55" s="337"/>
      <c r="G55" s="326">
        <f t="shared" si="8"/>
        <v>22.744</v>
      </c>
      <c r="H55" s="323">
        <v>22.744</v>
      </c>
      <c r="I55" s="323">
        <v>16.838000000000001</v>
      </c>
      <c r="J55" s="324"/>
      <c r="K55" s="326"/>
      <c r="L55" s="323"/>
      <c r="M55" s="323"/>
      <c r="N55" s="324"/>
      <c r="O55" s="329"/>
      <c r="P55" s="323"/>
      <c r="Q55" s="323"/>
      <c r="R55" s="324"/>
      <c r="S55" s="340"/>
      <c r="T55" s="323"/>
      <c r="U55" s="323"/>
      <c r="V55" s="325"/>
      <c r="W55" s="473"/>
      <c r="X55" s="469"/>
      <c r="Y55" s="469"/>
      <c r="Z55" s="474"/>
    </row>
    <row r="56" spans="1:26" ht="25.5" x14ac:dyDescent="0.2">
      <c r="A56" s="322">
        <v>47</v>
      </c>
      <c r="B56" s="344" t="s">
        <v>97</v>
      </c>
      <c r="C56" s="312">
        <f t="shared" si="7"/>
        <v>0.42199999999999999</v>
      </c>
      <c r="D56" s="323">
        <f t="shared" si="7"/>
        <v>0.42199999999999999</v>
      </c>
      <c r="E56" s="321"/>
      <c r="F56" s="337"/>
      <c r="G56" s="326">
        <f t="shared" si="8"/>
        <v>0.42199999999999999</v>
      </c>
      <c r="H56" s="323">
        <v>0.42199999999999999</v>
      </c>
      <c r="I56" s="323"/>
      <c r="J56" s="324"/>
      <c r="K56" s="326"/>
      <c r="L56" s="323"/>
      <c r="M56" s="323"/>
      <c r="N56" s="324"/>
      <c r="O56" s="329"/>
      <c r="P56" s="323"/>
      <c r="Q56" s="323"/>
      <c r="R56" s="324"/>
      <c r="S56" s="340"/>
      <c r="T56" s="323"/>
      <c r="U56" s="323"/>
      <c r="V56" s="325"/>
      <c r="W56" s="473"/>
      <c r="X56" s="469"/>
      <c r="Y56" s="469"/>
      <c r="Z56" s="474"/>
    </row>
    <row r="57" spans="1:26" x14ac:dyDescent="0.2">
      <c r="A57" s="322">
        <v>48</v>
      </c>
      <c r="B57" s="328" t="s">
        <v>28</v>
      </c>
      <c r="C57" s="329">
        <f t="shared" ref="C57:E72" si="9">+G57+K57+O57+S57</f>
        <v>405.21099999999996</v>
      </c>
      <c r="D57" s="321">
        <f t="shared" si="9"/>
        <v>405.21099999999996</v>
      </c>
      <c r="E57" s="321">
        <f t="shared" si="9"/>
        <v>340.43599999999998</v>
      </c>
      <c r="F57" s="337"/>
      <c r="G57" s="329">
        <f t="shared" ref="G57:G62" si="10">+H57</f>
        <v>254.04499999999999</v>
      </c>
      <c r="H57" s="321">
        <v>254.04499999999999</v>
      </c>
      <c r="I57" s="321">
        <v>221.08699999999999</v>
      </c>
      <c r="J57" s="324"/>
      <c r="K57" s="326"/>
      <c r="L57" s="323"/>
      <c r="M57" s="323"/>
      <c r="N57" s="324"/>
      <c r="O57" s="329">
        <f t="shared" ref="O57:O68" si="11">+P57</f>
        <v>125.283</v>
      </c>
      <c r="P57" s="321">
        <v>125.283</v>
      </c>
      <c r="Q57" s="321">
        <v>119.349</v>
      </c>
      <c r="R57" s="339"/>
      <c r="S57" s="327">
        <f t="shared" ref="S57:S62" si="12">+T57</f>
        <v>25.882999999999999</v>
      </c>
      <c r="T57" s="321">
        <v>25.882999999999999</v>
      </c>
      <c r="U57" s="321"/>
      <c r="V57" s="337"/>
      <c r="W57" s="473"/>
      <c r="X57" s="469"/>
      <c r="Y57" s="469"/>
      <c r="Z57" s="474"/>
    </row>
    <row r="58" spans="1:26" x14ac:dyDescent="0.2">
      <c r="A58" s="322">
        <v>49</v>
      </c>
      <c r="B58" s="328" t="s">
        <v>29</v>
      </c>
      <c r="C58" s="329">
        <f>+G58+K58+O58+S58+W58</f>
        <v>664.20800000000008</v>
      </c>
      <c r="D58" s="321">
        <f>+H58+L58+P58+T58+X58</f>
        <v>664.20800000000008</v>
      </c>
      <c r="E58" s="321">
        <f t="shared" si="9"/>
        <v>548.18700000000001</v>
      </c>
      <c r="F58" s="337"/>
      <c r="G58" s="329">
        <f t="shared" si="10"/>
        <v>433.65899999999999</v>
      </c>
      <c r="H58" s="321">
        <v>433.65899999999999</v>
      </c>
      <c r="I58" s="321">
        <v>376.39600000000002</v>
      </c>
      <c r="J58" s="324"/>
      <c r="K58" s="326"/>
      <c r="L58" s="323"/>
      <c r="M58" s="323"/>
      <c r="N58" s="324"/>
      <c r="O58" s="329">
        <f t="shared" si="11"/>
        <v>182.148</v>
      </c>
      <c r="P58" s="321">
        <v>182.148</v>
      </c>
      <c r="Q58" s="321">
        <v>171.791</v>
      </c>
      <c r="R58" s="339"/>
      <c r="S58" s="327">
        <f t="shared" si="12"/>
        <v>42.884</v>
      </c>
      <c r="T58" s="321">
        <v>42.884</v>
      </c>
      <c r="U58" s="321"/>
      <c r="V58" s="337"/>
      <c r="W58" s="426">
        <f>X58+Z58</f>
        <v>5.5170000000000003</v>
      </c>
      <c r="X58" s="494">
        <v>5.5170000000000003</v>
      </c>
      <c r="Y58" s="469"/>
      <c r="Z58" s="474"/>
    </row>
    <row r="59" spans="1:26" x14ac:dyDescent="0.2">
      <c r="A59" s="322">
        <v>50</v>
      </c>
      <c r="B59" s="328" t="s">
        <v>16</v>
      </c>
      <c r="C59" s="329">
        <f t="shared" si="9"/>
        <v>291.47899999999998</v>
      </c>
      <c r="D59" s="330">
        <f t="shared" si="9"/>
        <v>291.47899999999998</v>
      </c>
      <c r="E59" s="321">
        <f t="shared" si="9"/>
        <v>222.31400000000002</v>
      </c>
      <c r="F59" s="337"/>
      <c r="G59" s="329">
        <f t="shared" si="10"/>
        <v>191.02600000000001</v>
      </c>
      <c r="H59" s="321">
        <v>191.02600000000001</v>
      </c>
      <c r="I59" s="321">
        <v>141.94300000000001</v>
      </c>
      <c r="J59" s="324"/>
      <c r="K59" s="326"/>
      <c r="L59" s="323"/>
      <c r="M59" s="323"/>
      <c r="N59" s="324"/>
      <c r="O59" s="329">
        <f t="shared" si="11"/>
        <v>84.402000000000001</v>
      </c>
      <c r="P59" s="321">
        <v>84.402000000000001</v>
      </c>
      <c r="Q59" s="321">
        <v>80.370999999999995</v>
      </c>
      <c r="R59" s="339"/>
      <c r="S59" s="327">
        <f t="shared" si="12"/>
        <v>16.050999999999998</v>
      </c>
      <c r="T59" s="321">
        <v>16.050999999999998</v>
      </c>
      <c r="U59" s="321"/>
      <c r="V59" s="337"/>
      <c r="W59" s="473"/>
      <c r="X59" s="469"/>
      <c r="Y59" s="469"/>
      <c r="Z59" s="474"/>
    </row>
    <row r="60" spans="1:26" x14ac:dyDescent="0.2">
      <c r="A60" s="322">
        <f>+A59+1</f>
        <v>51</v>
      </c>
      <c r="B60" s="328" t="s">
        <v>107</v>
      </c>
      <c r="C60" s="331">
        <f>+G60+K60+O60+S60+W60</f>
        <v>552.31399999999996</v>
      </c>
      <c r="D60" s="332">
        <f>+H60+L60+P60+T60+X60</f>
        <v>552.31399999999996</v>
      </c>
      <c r="E60" s="327">
        <f>+I60+M60+Q60+U60+Y60</f>
        <v>437.45600000000002</v>
      </c>
      <c r="F60" s="337"/>
      <c r="G60" s="329">
        <f t="shared" si="10"/>
        <v>258.423</v>
      </c>
      <c r="H60" s="321">
        <v>258.423</v>
      </c>
      <c r="I60" s="321">
        <v>207.49100000000001</v>
      </c>
      <c r="J60" s="324"/>
      <c r="K60" s="326"/>
      <c r="L60" s="323"/>
      <c r="M60" s="323"/>
      <c r="N60" s="324"/>
      <c r="O60" s="329">
        <f t="shared" si="11"/>
        <v>243.78</v>
      </c>
      <c r="P60" s="321">
        <v>243.78</v>
      </c>
      <c r="Q60" s="321">
        <v>229.965</v>
      </c>
      <c r="R60" s="339"/>
      <c r="S60" s="327">
        <f t="shared" si="12"/>
        <v>48.151000000000003</v>
      </c>
      <c r="T60" s="321">
        <v>48.151000000000003</v>
      </c>
      <c r="U60" s="321"/>
      <c r="V60" s="337"/>
      <c r="W60" s="426">
        <f>X60+Z60</f>
        <v>1.96</v>
      </c>
      <c r="X60" s="39">
        <v>1.96</v>
      </c>
      <c r="Y60" s="469"/>
      <c r="Z60" s="474"/>
    </row>
    <row r="61" spans="1:26" x14ac:dyDescent="0.2">
      <c r="A61" s="322">
        <f>+A60+1</f>
        <v>52</v>
      </c>
      <c r="B61" s="328" t="s">
        <v>108</v>
      </c>
      <c r="C61" s="331">
        <f t="shared" si="9"/>
        <v>212.005</v>
      </c>
      <c r="D61" s="332">
        <f t="shared" si="9"/>
        <v>212.005</v>
      </c>
      <c r="E61" s="327">
        <f t="shared" si="9"/>
        <v>175.417</v>
      </c>
      <c r="F61" s="337"/>
      <c r="G61" s="329">
        <f t="shared" si="10"/>
        <v>138.952</v>
      </c>
      <c r="H61" s="321">
        <v>138.952</v>
      </c>
      <c r="I61" s="321">
        <v>114.15300000000001</v>
      </c>
      <c r="J61" s="324"/>
      <c r="K61" s="326"/>
      <c r="L61" s="323"/>
      <c r="M61" s="323"/>
      <c r="N61" s="324"/>
      <c r="O61" s="329">
        <f t="shared" si="11"/>
        <v>64.212999999999994</v>
      </c>
      <c r="P61" s="321">
        <v>64.212999999999994</v>
      </c>
      <c r="Q61" s="321">
        <v>61.264000000000003</v>
      </c>
      <c r="R61" s="339"/>
      <c r="S61" s="327">
        <f t="shared" si="12"/>
        <v>8.84</v>
      </c>
      <c r="T61" s="321">
        <v>8.84</v>
      </c>
      <c r="U61" s="321"/>
      <c r="V61" s="337"/>
      <c r="W61" s="473"/>
      <c r="X61" s="469"/>
      <c r="Y61" s="469"/>
      <c r="Z61" s="474"/>
    </row>
    <row r="62" spans="1:26" x14ac:dyDescent="0.2">
      <c r="A62" s="322">
        <f>+A61+1</f>
        <v>53</v>
      </c>
      <c r="B62" s="328" t="s">
        <v>109</v>
      </c>
      <c r="C62" s="331">
        <f t="shared" si="9"/>
        <v>218.17099999999999</v>
      </c>
      <c r="D62" s="332">
        <f t="shared" si="9"/>
        <v>218.17099999999999</v>
      </c>
      <c r="E62" s="327">
        <f t="shared" si="9"/>
        <v>198.78200000000001</v>
      </c>
      <c r="F62" s="337"/>
      <c r="G62" s="329">
        <f t="shared" si="10"/>
        <v>113.273</v>
      </c>
      <c r="H62" s="321">
        <v>113.273</v>
      </c>
      <c r="I62" s="321">
        <v>107.129</v>
      </c>
      <c r="J62" s="324"/>
      <c r="K62" s="326"/>
      <c r="L62" s="323"/>
      <c r="M62" s="323"/>
      <c r="N62" s="324"/>
      <c r="O62" s="329">
        <f t="shared" si="11"/>
        <v>95.537000000000006</v>
      </c>
      <c r="P62" s="321">
        <v>95.537000000000006</v>
      </c>
      <c r="Q62" s="321">
        <v>91.653000000000006</v>
      </c>
      <c r="R62" s="339"/>
      <c r="S62" s="327">
        <f t="shared" si="12"/>
        <v>9.3610000000000007</v>
      </c>
      <c r="T62" s="321">
        <v>9.3610000000000007</v>
      </c>
      <c r="U62" s="321"/>
      <c r="V62" s="337"/>
      <c r="W62" s="473"/>
      <c r="X62" s="469"/>
      <c r="Y62" s="469"/>
      <c r="Z62" s="474"/>
    </row>
    <row r="63" spans="1:26" x14ac:dyDescent="0.2">
      <c r="A63" s="322">
        <v>54</v>
      </c>
      <c r="B63" s="328" t="s">
        <v>36</v>
      </c>
      <c r="C63" s="331">
        <f t="shared" si="9"/>
        <v>692.99700000000007</v>
      </c>
      <c r="D63" s="332">
        <f t="shared" si="9"/>
        <v>689.54700000000003</v>
      </c>
      <c r="E63" s="327">
        <f>+I63+M63+Q63+U63</f>
        <v>566.548</v>
      </c>
      <c r="F63" s="337">
        <f>+J63+N63+R63+V63</f>
        <v>3.45</v>
      </c>
      <c r="G63" s="329">
        <f>+H63+J63</f>
        <v>436.339</v>
      </c>
      <c r="H63" s="321">
        <v>434.839</v>
      </c>
      <c r="I63" s="321">
        <v>372.90800000000002</v>
      </c>
      <c r="J63" s="339">
        <v>1.5</v>
      </c>
      <c r="K63" s="326"/>
      <c r="L63" s="323"/>
      <c r="M63" s="323"/>
      <c r="N63" s="324"/>
      <c r="O63" s="329">
        <f t="shared" si="11"/>
        <v>204.79300000000001</v>
      </c>
      <c r="P63" s="321">
        <v>204.79300000000001</v>
      </c>
      <c r="Q63" s="321">
        <v>193.64</v>
      </c>
      <c r="R63" s="339"/>
      <c r="S63" s="327">
        <f>+T63+V63</f>
        <v>51.865000000000002</v>
      </c>
      <c r="T63" s="321">
        <v>49.914999999999999</v>
      </c>
      <c r="U63" s="321"/>
      <c r="V63" s="337">
        <v>1.95</v>
      </c>
      <c r="W63" s="473"/>
      <c r="X63" s="469"/>
      <c r="Y63" s="469"/>
      <c r="Z63" s="474"/>
    </row>
    <row r="64" spans="1:26" x14ac:dyDescent="0.2">
      <c r="A64" s="322">
        <v>55</v>
      </c>
      <c r="B64" s="328" t="s">
        <v>17</v>
      </c>
      <c r="C64" s="331">
        <f>+G64+K64+O64+S64+W64</f>
        <v>737.54799999999989</v>
      </c>
      <c r="D64" s="332">
        <f>+H64+L64+P64+T64+X64</f>
        <v>737.54799999999989</v>
      </c>
      <c r="E64" s="327">
        <f>+I64+M64+Q64+U64+Y64</f>
        <v>643.49099999999999</v>
      </c>
      <c r="F64" s="337"/>
      <c r="G64" s="329">
        <f>+H64</f>
        <v>201.94399999999999</v>
      </c>
      <c r="H64" s="321">
        <v>201.94399999999999</v>
      </c>
      <c r="I64" s="321">
        <v>148.96199999999999</v>
      </c>
      <c r="J64" s="339"/>
      <c r="K64" s="329"/>
      <c r="L64" s="321"/>
      <c r="M64" s="321"/>
      <c r="N64" s="339"/>
      <c r="O64" s="329">
        <f t="shared" si="11"/>
        <v>516.09100000000001</v>
      </c>
      <c r="P64" s="321">
        <v>516.09100000000001</v>
      </c>
      <c r="Q64" s="321">
        <v>494.529</v>
      </c>
      <c r="R64" s="339"/>
      <c r="S64" s="327">
        <f>+T64+V64</f>
        <v>14.598000000000001</v>
      </c>
      <c r="T64" s="321">
        <v>14.598000000000001</v>
      </c>
      <c r="U64" s="321"/>
      <c r="V64" s="337"/>
      <c r="W64" s="426">
        <f>X64+Z64</f>
        <v>4.915</v>
      </c>
      <c r="X64" s="494">
        <v>4.915</v>
      </c>
      <c r="Y64" s="469"/>
      <c r="Z64" s="474"/>
    </row>
    <row r="65" spans="1:26" x14ac:dyDescent="0.2">
      <c r="A65" s="322">
        <v>56</v>
      </c>
      <c r="B65" s="328" t="s">
        <v>111</v>
      </c>
      <c r="C65" s="331">
        <f t="shared" si="9"/>
        <v>100.399</v>
      </c>
      <c r="D65" s="332">
        <f t="shared" si="9"/>
        <v>97.048999999999992</v>
      </c>
      <c r="E65" s="327">
        <f>+I65+M65+Q65+U65</f>
        <v>84.394000000000005</v>
      </c>
      <c r="F65" s="321">
        <f>+J65+N65+R65+V65</f>
        <v>3.35</v>
      </c>
      <c r="G65" s="329">
        <f>+H65+J65</f>
        <v>47.498000000000005</v>
      </c>
      <c r="H65" s="321">
        <v>44.148000000000003</v>
      </c>
      <c r="I65" s="321">
        <v>38.694000000000003</v>
      </c>
      <c r="J65" s="339">
        <v>3.35</v>
      </c>
      <c r="K65" s="329"/>
      <c r="L65" s="323"/>
      <c r="M65" s="323"/>
      <c r="N65" s="324"/>
      <c r="O65" s="329">
        <f t="shared" si="11"/>
        <v>47.697000000000003</v>
      </c>
      <c r="P65" s="321">
        <v>47.697000000000003</v>
      </c>
      <c r="Q65" s="321">
        <v>45.7</v>
      </c>
      <c r="R65" s="339"/>
      <c r="S65" s="327">
        <f>+T65</f>
        <v>5.2039999999999997</v>
      </c>
      <c r="T65" s="321">
        <v>5.2039999999999997</v>
      </c>
      <c r="U65" s="321"/>
      <c r="V65" s="337"/>
      <c r="W65" s="473"/>
      <c r="X65" s="469"/>
      <c r="Y65" s="469"/>
      <c r="Z65" s="474"/>
    </row>
    <row r="66" spans="1:26" x14ac:dyDescent="0.2">
      <c r="A66" s="322">
        <v>57</v>
      </c>
      <c r="B66" s="328" t="s">
        <v>265</v>
      </c>
      <c r="C66" s="329">
        <f t="shared" si="9"/>
        <v>152.00199999999998</v>
      </c>
      <c r="D66" s="307">
        <f t="shared" si="9"/>
        <v>152.00199999999998</v>
      </c>
      <c r="E66" s="321">
        <f>+I66+M66+Q66+U66</f>
        <v>119.83499999999999</v>
      </c>
      <c r="F66" s="337"/>
      <c r="G66" s="329">
        <f>+H66</f>
        <v>103.71</v>
      </c>
      <c r="H66" s="321">
        <v>103.71</v>
      </c>
      <c r="I66" s="321">
        <v>77.105999999999995</v>
      </c>
      <c r="J66" s="324"/>
      <c r="K66" s="326"/>
      <c r="L66" s="323"/>
      <c r="M66" s="323"/>
      <c r="N66" s="324"/>
      <c r="O66" s="329">
        <f t="shared" si="11"/>
        <v>44.225999999999999</v>
      </c>
      <c r="P66" s="321">
        <v>44.225999999999999</v>
      </c>
      <c r="Q66" s="321">
        <v>42.728999999999999</v>
      </c>
      <c r="R66" s="339"/>
      <c r="S66" s="327">
        <f>+T66</f>
        <v>4.0659999999999998</v>
      </c>
      <c r="T66" s="321">
        <v>4.0659999999999998</v>
      </c>
      <c r="U66" s="321"/>
      <c r="V66" s="337"/>
      <c r="W66" s="473"/>
      <c r="X66" s="469"/>
      <c r="Y66" s="469"/>
      <c r="Z66" s="474"/>
    </row>
    <row r="67" spans="1:26" x14ac:dyDescent="0.2">
      <c r="A67" s="322">
        <v>58</v>
      </c>
      <c r="B67" s="328" t="s">
        <v>37</v>
      </c>
      <c r="C67" s="329">
        <f t="shared" si="9"/>
        <v>276.553</v>
      </c>
      <c r="D67" s="321">
        <f t="shared" si="9"/>
        <v>276.553</v>
      </c>
      <c r="E67" s="321">
        <f>+I67+M67+Q67+U67</f>
        <v>262.52499999999998</v>
      </c>
      <c r="F67" s="337"/>
      <c r="G67" s="329">
        <f>+H67+J67</f>
        <v>42.741999999999997</v>
      </c>
      <c r="H67" s="321">
        <v>42.741999999999997</v>
      </c>
      <c r="I67" s="321">
        <v>38.383000000000003</v>
      </c>
      <c r="J67" s="339"/>
      <c r="K67" s="326"/>
      <c r="L67" s="323"/>
      <c r="M67" s="323"/>
      <c r="N67" s="324"/>
      <c r="O67" s="329">
        <f t="shared" si="11"/>
        <v>233.61199999999999</v>
      </c>
      <c r="P67" s="321">
        <v>233.61199999999999</v>
      </c>
      <c r="Q67" s="321">
        <v>224.142</v>
      </c>
      <c r="R67" s="339"/>
      <c r="S67" s="327">
        <f>+T67</f>
        <v>0.19900000000000001</v>
      </c>
      <c r="T67" s="321">
        <v>0.19900000000000001</v>
      </c>
      <c r="U67" s="321"/>
      <c r="V67" s="337"/>
      <c r="W67" s="473"/>
      <c r="X67" s="469"/>
      <c r="Y67" s="469"/>
      <c r="Z67" s="474"/>
    </row>
    <row r="68" spans="1:26" x14ac:dyDescent="0.2">
      <c r="A68" s="322">
        <v>59</v>
      </c>
      <c r="B68" s="328" t="s">
        <v>112</v>
      </c>
      <c r="C68" s="329">
        <f t="shared" si="9"/>
        <v>21.76</v>
      </c>
      <c r="D68" s="321">
        <f t="shared" si="9"/>
        <v>21.76</v>
      </c>
      <c r="E68" s="321">
        <f>+I68+M68+Q68+U68</f>
        <v>19.664999999999999</v>
      </c>
      <c r="F68" s="337"/>
      <c r="G68" s="329"/>
      <c r="H68" s="321"/>
      <c r="I68" s="321"/>
      <c r="J68" s="324"/>
      <c r="K68" s="329">
        <f>+L68</f>
        <v>1</v>
      </c>
      <c r="L68" s="321">
        <v>1</v>
      </c>
      <c r="M68" s="323"/>
      <c r="N68" s="324"/>
      <c r="O68" s="329">
        <f t="shared" si="11"/>
        <v>20.76</v>
      </c>
      <c r="P68" s="321">
        <v>20.76</v>
      </c>
      <c r="Q68" s="321">
        <v>19.664999999999999</v>
      </c>
      <c r="R68" s="339"/>
      <c r="S68" s="327"/>
      <c r="T68" s="321"/>
      <c r="U68" s="321"/>
      <c r="V68" s="337"/>
      <c r="W68" s="473"/>
      <c r="X68" s="469"/>
      <c r="Y68" s="469"/>
      <c r="Z68" s="474"/>
    </row>
    <row r="69" spans="1:26" x14ac:dyDescent="0.2">
      <c r="A69" s="322">
        <v>60</v>
      </c>
      <c r="B69" s="328" t="s">
        <v>18</v>
      </c>
      <c r="C69" s="329">
        <f t="shared" si="9"/>
        <v>1722.357</v>
      </c>
      <c r="D69" s="321">
        <f t="shared" si="9"/>
        <v>1718.575</v>
      </c>
      <c r="E69" s="321">
        <f>+I69+M69+Q69+U69</f>
        <v>1447.0619999999999</v>
      </c>
      <c r="F69" s="337">
        <f>+J69+N69+R69+V69</f>
        <v>3.782</v>
      </c>
      <c r="G69" s="329">
        <f>+H69</f>
        <v>706.16300000000001</v>
      </c>
      <c r="H69" s="321">
        <v>706.16300000000001</v>
      </c>
      <c r="I69" s="321">
        <v>529.38499999999999</v>
      </c>
      <c r="J69" s="324"/>
      <c r="K69" s="326"/>
      <c r="L69" s="323"/>
      <c r="M69" s="323"/>
      <c r="N69" s="324"/>
      <c r="O69" s="329">
        <f>P69+R69</f>
        <v>954.25900000000001</v>
      </c>
      <c r="P69" s="321">
        <v>951.38400000000001</v>
      </c>
      <c r="Q69" s="321">
        <v>917.67700000000002</v>
      </c>
      <c r="R69" s="339">
        <v>2.875</v>
      </c>
      <c r="S69" s="327">
        <f>+T69+V69</f>
        <v>61.935000000000002</v>
      </c>
      <c r="T69" s="321">
        <v>61.027999999999999</v>
      </c>
      <c r="U69" s="321"/>
      <c r="V69" s="337">
        <v>0.90700000000000003</v>
      </c>
      <c r="W69" s="473"/>
      <c r="X69" s="469"/>
      <c r="Y69" s="469"/>
      <c r="Z69" s="474"/>
    </row>
    <row r="70" spans="1:26" x14ac:dyDescent="0.2">
      <c r="A70" s="322">
        <v>61</v>
      </c>
      <c r="B70" s="328" t="s">
        <v>161</v>
      </c>
      <c r="C70" s="329">
        <f t="shared" si="9"/>
        <v>85.123999999999995</v>
      </c>
      <c r="D70" s="330">
        <f t="shared" si="9"/>
        <v>85.123999999999995</v>
      </c>
      <c r="E70" s="321">
        <f>+I70+M70+Q70+U70</f>
        <v>63.567999999999998</v>
      </c>
      <c r="F70" s="337"/>
      <c r="G70" s="329">
        <f>+H70</f>
        <v>83.313999999999993</v>
      </c>
      <c r="H70" s="321">
        <v>83.313999999999993</v>
      </c>
      <c r="I70" s="321">
        <v>63.567999999999998</v>
      </c>
      <c r="J70" s="339"/>
      <c r="K70" s="329"/>
      <c r="L70" s="321"/>
      <c r="M70" s="321"/>
      <c r="N70" s="339"/>
      <c r="O70" s="329"/>
      <c r="P70" s="321"/>
      <c r="Q70" s="321"/>
      <c r="R70" s="339"/>
      <c r="S70" s="327">
        <f>+T70+V70</f>
        <v>1.81</v>
      </c>
      <c r="T70" s="321">
        <v>1.81</v>
      </c>
      <c r="U70" s="321"/>
      <c r="V70" s="337"/>
      <c r="W70" s="473"/>
      <c r="X70" s="469"/>
      <c r="Y70" s="469"/>
      <c r="Z70" s="474"/>
    </row>
    <row r="71" spans="1:26" x14ac:dyDescent="0.2">
      <c r="A71" s="322">
        <v>62</v>
      </c>
      <c r="B71" s="328" t="s">
        <v>115</v>
      </c>
      <c r="C71" s="331">
        <f>+G71+K71+O71+S71+W71</f>
        <v>1285.681</v>
      </c>
      <c r="D71" s="332">
        <f>+H71+L71+P71+T71+X71</f>
        <v>1280.431</v>
      </c>
      <c r="E71" s="327">
        <f>+I71+M71+Q71+U71+Y71</f>
        <v>1120.0550000000001</v>
      </c>
      <c r="F71" s="321">
        <f>+J71+N71+R71+V71</f>
        <v>5.25</v>
      </c>
      <c r="G71" s="329">
        <f>+H71+J71</f>
        <v>334.40499999999997</v>
      </c>
      <c r="H71" s="321">
        <v>334.40499999999997</v>
      </c>
      <c r="I71" s="321">
        <v>265.69200000000001</v>
      </c>
      <c r="J71" s="339"/>
      <c r="K71" s="326"/>
      <c r="L71" s="323"/>
      <c r="M71" s="323"/>
      <c r="N71" s="324"/>
      <c r="O71" s="329">
        <f>P71+R71</f>
        <v>894.04899999999998</v>
      </c>
      <c r="P71" s="321">
        <v>888.79899999999998</v>
      </c>
      <c r="Q71" s="321">
        <v>854.36300000000006</v>
      </c>
      <c r="R71" s="339">
        <v>5.25</v>
      </c>
      <c r="S71" s="327">
        <f t="shared" ref="S71:S82" si="13">+T71</f>
        <v>36.895000000000003</v>
      </c>
      <c r="T71" s="321">
        <v>36.895000000000003</v>
      </c>
      <c r="U71" s="321"/>
      <c r="V71" s="337"/>
      <c r="W71" s="426">
        <f>X71+Z71</f>
        <v>20.332000000000001</v>
      </c>
      <c r="X71" s="494">
        <v>20.332000000000001</v>
      </c>
      <c r="Y71" s="469"/>
      <c r="Z71" s="474"/>
    </row>
    <row r="72" spans="1:26" x14ac:dyDescent="0.2">
      <c r="A72" s="322">
        <v>63</v>
      </c>
      <c r="B72" s="328" t="s">
        <v>19</v>
      </c>
      <c r="C72" s="331">
        <f t="shared" si="9"/>
        <v>785.14300000000014</v>
      </c>
      <c r="D72" s="332">
        <f t="shared" si="9"/>
        <v>785.14300000000014</v>
      </c>
      <c r="E72" s="327">
        <f>+I72+M72+Q72+U72</f>
        <v>641.28499999999997</v>
      </c>
      <c r="F72" s="321"/>
      <c r="G72" s="329">
        <f>+H72+J72</f>
        <v>304.17200000000003</v>
      </c>
      <c r="H72" s="321">
        <v>304.17200000000003</v>
      </c>
      <c r="I72" s="321">
        <v>199.422</v>
      </c>
      <c r="J72" s="339"/>
      <c r="K72" s="326"/>
      <c r="L72" s="323"/>
      <c r="M72" s="323"/>
      <c r="N72" s="324"/>
      <c r="O72" s="329">
        <f>+P72</f>
        <v>458.48700000000002</v>
      </c>
      <c r="P72" s="321">
        <v>458.48700000000002</v>
      </c>
      <c r="Q72" s="321">
        <v>441.863</v>
      </c>
      <c r="R72" s="339"/>
      <c r="S72" s="327">
        <f t="shared" si="13"/>
        <v>22.484000000000002</v>
      </c>
      <c r="T72" s="321">
        <v>22.484000000000002</v>
      </c>
      <c r="U72" s="321"/>
      <c r="V72" s="337"/>
      <c r="W72" s="473"/>
      <c r="X72" s="469"/>
      <c r="Y72" s="469"/>
      <c r="Z72" s="474"/>
    </row>
    <row r="73" spans="1:26" x14ac:dyDescent="0.2">
      <c r="A73" s="322">
        <v>64</v>
      </c>
      <c r="B73" s="328" t="s">
        <v>162</v>
      </c>
      <c r="C73" s="331">
        <f>G73+K73+O73+S73</f>
        <v>43.997</v>
      </c>
      <c r="D73" s="332">
        <f>H73+L73+P73+T73</f>
        <v>43.997</v>
      </c>
      <c r="E73" s="327">
        <f>I73+M73+Q73+U73</f>
        <v>39.878999999999998</v>
      </c>
      <c r="F73" s="337"/>
      <c r="G73" s="329">
        <f>H73+J73</f>
        <v>36.854999999999997</v>
      </c>
      <c r="H73" s="321">
        <v>36.854999999999997</v>
      </c>
      <c r="I73" s="321">
        <v>35.582999999999998</v>
      </c>
      <c r="J73" s="339"/>
      <c r="K73" s="329"/>
      <c r="L73" s="321"/>
      <c r="M73" s="321"/>
      <c r="N73" s="339"/>
      <c r="O73" s="329"/>
      <c r="P73" s="321"/>
      <c r="Q73" s="321"/>
      <c r="R73" s="339"/>
      <c r="S73" s="327">
        <f t="shared" si="13"/>
        <v>7.1420000000000003</v>
      </c>
      <c r="T73" s="321">
        <v>7.1420000000000003</v>
      </c>
      <c r="U73" s="321">
        <v>4.2960000000000003</v>
      </c>
      <c r="V73" s="337"/>
      <c r="W73" s="473"/>
      <c r="X73" s="469"/>
      <c r="Y73" s="469"/>
      <c r="Z73" s="474"/>
    </row>
    <row r="74" spans="1:26" x14ac:dyDescent="0.2">
      <c r="A74" s="322">
        <v>65</v>
      </c>
      <c r="B74" s="328" t="s">
        <v>117</v>
      </c>
      <c r="C74" s="331">
        <f>G74+K74+O74+S74+W74</f>
        <v>442.40199999999999</v>
      </c>
      <c r="D74" s="332">
        <f>H74+L74+P74+T74+X74</f>
        <v>442.40199999999999</v>
      </c>
      <c r="E74" s="327">
        <f>I74+M74+Q74+U74+Y74</f>
        <v>382.36</v>
      </c>
      <c r="F74" s="337"/>
      <c r="G74" s="329">
        <f>H74+J74</f>
        <v>216.346</v>
      </c>
      <c r="H74" s="321">
        <v>216.346</v>
      </c>
      <c r="I74" s="321">
        <v>172</v>
      </c>
      <c r="J74" s="339"/>
      <c r="K74" s="326"/>
      <c r="L74" s="323"/>
      <c r="M74" s="323"/>
      <c r="N74" s="324"/>
      <c r="O74" s="329">
        <f>+P74</f>
        <v>217.24799999999999</v>
      </c>
      <c r="P74" s="321">
        <v>217.24799999999999</v>
      </c>
      <c r="Q74" s="321">
        <v>210.36</v>
      </c>
      <c r="R74" s="339"/>
      <c r="S74" s="327">
        <f t="shared" si="13"/>
        <v>8.5530000000000008</v>
      </c>
      <c r="T74" s="321">
        <v>8.5530000000000008</v>
      </c>
      <c r="U74" s="321"/>
      <c r="V74" s="337"/>
      <c r="W74" s="426">
        <f>X74+Z74</f>
        <v>0.255</v>
      </c>
      <c r="X74" s="494">
        <v>0.255</v>
      </c>
      <c r="Y74" s="469"/>
      <c r="Z74" s="474"/>
    </row>
    <row r="75" spans="1:26" x14ac:dyDescent="0.2">
      <c r="A75" s="322">
        <v>66</v>
      </c>
      <c r="B75" s="328" t="s">
        <v>20</v>
      </c>
      <c r="C75" s="331">
        <f t="shared" ref="C75:E77" si="14">+G75+K75+O75+S75</f>
        <v>749.05399999999997</v>
      </c>
      <c r="D75" s="332">
        <f t="shared" si="14"/>
        <v>749.05399999999997</v>
      </c>
      <c r="E75" s="327">
        <f t="shared" si="14"/>
        <v>618.85299999999995</v>
      </c>
      <c r="F75" s="337"/>
      <c r="G75" s="329">
        <f>+H75</f>
        <v>280.84899999999999</v>
      </c>
      <c r="H75" s="321">
        <v>280.84899999999999</v>
      </c>
      <c r="I75" s="321">
        <v>183.13800000000001</v>
      </c>
      <c r="J75" s="324"/>
      <c r="K75" s="326"/>
      <c r="L75" s="323"/>
      <c r="M75" s="323"/>
      <c r="N75" s="324"/>
      <c r="O75" s="329">
        <f>+P75</f>
        <v>451.44</v>
      </c>
      <c r="P75" s="321">
        <v>451.44</v>
      </c>
      <c r="Q75" s="321">
        <v>435.71499999999997</v>
      </c>
      <c r="R75" s="339"/>
      <c r="S75" s="327">
        <f t="shared" si="13"/>
        <v>16.765000000000001</v>
      </c>
      <c r="T75" s="321">
        <v>16.765000000000001</v>
      </c>
      <c r="U75" s="321"/>
      <c r="V75" s="337"/>
      <c r="W75" s="473"/>
      <c r="X75" s="469"/>
      <c r="Y75" s="469"/>
      <c r="Z75" s="474"/>
    </row>
    <row r="76" spans="1:26" x14ac:dyDescent="0.2">
      <c r="A76" s="322">
        <v>67</v>
      </c>
      <c r="B76" s="328" t="s">
        <v>163</v>
      </c>
      <c r="C76" s="331">
        <f t="shared" si="14"/>
        <v>164.06899999999999</v>
      </c>
      <c r="D76" s="332">
        <f t="shared" si="14"/>
        <v>164.06899999999999</v>
      </c>
      <c r="E76" s="327">
        <f t="shared" si="14"/>
        <v>121.435</v>
      </c>
      <c r="F76" s="337"/>
      <c r="G76" s="329">
        <f>+H76</f>
        <v>104.43600000000001</v>
      </c>
      <c r="H76" s="321">
        <v>104.43600000000001</v>
      </c>
      <c r="I76" s="321">
        <v>72.561999999999998</v>
      </c>
      <c r="J76" s="339"/>
      <c r="K76" s="329"/>
      <c r="L76" s="321"/>
      <c r="M76" s="321"/>
      <c r="N76" s="339"/>
      <c r="O76" s="329">
        <f>+P76</f>
        <v>51.311999999999998</v>
      </c>
      <c r="P76" s="321">
        <v>51.311999999999998</v>
      </c>
      <c r="Q76" s="321">
        <v>48.872999999999998</v>
      </c>
      <c r="R76" s="339"/>
      <c r="S76" s="327">
        <f t="shared" si="13"/>
        <v>8.3209999999999997</v>
      </c>
      <c r="T76" s="321">
        <v>8.3209999999999997</v>
      </c>
      <c r="U76" s="321"/>
      <c r="V76" s="337"/>
      <c r="W76" s="473"/>
      <c r="X76" s="469"/>
      <c r="Y76" s="469"/>
      <c r="Z76" s="474"/>
    </row>
    <row r="77" spans="1:26" x14ac:dyDescent="0.2">
      <c r="A77" s="322">
        <v>68</v>
      </c>
      <c r="B77" s="367" t="s">
        <v>164</v>
      </c>
      <c r="C77" s="331">
        <f t="shared" si="14"/>
        <v>52.835000000000001</v>
      </c>
      <c r="D77" s="332">
        <f t="shared" si="14"/>
        <v>52.835000000000001</v>
      </c>
      <c r="E77" s="327">
        <f t="shared" si="14"/>
        <v>46.554000000000002</v>
      </c>
      <c r="F77" s="337"/>
      <c r="G77" s="329">
        <f>+H77</f>
        <v>49.780999999999999</v>
      </c>
      <c r="H77" s="321">
        <v>49.780999999999999</v>
      </c>
      <c r="I77" s="321">
        <v>44.957000000000001</v>
      </c>
      <c r="J77" s="339"/>
      <c r="K77" s="329"/>
      <c r="L77" s="321"/>
      <c r="M77" s="321"/>
      <c r="N77" s="339"/>
      <c r="O77" s="329"/>
      <c r="P77" s="321"/>
      <c r="Q77" s="321"/>
      <c r="R77" s="339"/>
      <c r="S77" s="327">
        <f t="shared" si="13"/>
        <v>3.0539999999999998</v>
      </c>
      <c r="T77" s="321">
        <v>3.0539999999999998</v>
      </c>
      <c r="U77" s="321">
        <v>1.597</v>
      </c>
      <c r="V77" s="337"/>
      <c r="W77" s="473"/>
      <c r="X77" s="469"/>
      <c r="Y77" s="469"/>
      <c r="Z77" s="474"/>
    </row>
    <row r="78" spans="1:26" x14ac:dyDescent="0.2">
      <c r="A78" s="322">
        <v>69</v>
      </c>
      <c r="B78" s="328" t="s">
        <v>21</v>
      </c>
      <c r="C78" s="331">
        <f>G78+K78+O78+S78+W78</f>
        <v>699.90099999999995</v>
      </c>
      <c r="D78" s="332">
        <f>H78+L78+P78+T78+X78</f>
        <v>699.90099999999995</v>
      </c>
      <c r="E78" s="327">
        <f t="shared" ref="C78:E79" si="15">I78+M78+Q78+U78</f>
        <v>573.17999999999995</v>
      </c>
      <c r="F78" s="321"/>
      <c r="G78" s="329">
        <f>H78+J78</f>
        <v>249.548</v>
      </c>
      <c r="H78" s="321">
        <v>249.548</v>
      </c>
      <c r="I78" s="321">
        <v>179.49199999999999</v>
      </c>
      <c r="J78" s="339"/>
      <c r="K78" s="326"/>
      <c r="L78" s="323"/>
      <c r="M78" s="323"/>
      <c r="N78" s="324"/>
      <c r="O78" s="329">
        <f>+P78</f>
        <v>409.13</v>
      </c>
      <c r="P78" s="321">
        <v>409.13</v>
      </c>
      <c r="Q78" s="321">
        <v>393.68799999999999</v>
      </c>
      <c r="R78" s="339"/>
      <c r="S78" s="327">
        <f t="shared" si="13"/>
        <v>24.683</v>
      </c>
      <c r="T78" s="321">
        <v>24.683</v>
      </c>
      <c r="U78" s="321"/>
      <c r="V78" s="337"/>
      <c r="W78" s="426">
        <f>X78+Z78</f>
        <v>16.54</v>
      </c>
      <c r="X78" s="39">
        <v>16.54</v>
      </c>
      <c r="Y78" s="469"/>
      <c r="Z78" s="474"/>
    </row>
    <row r="79" spans="1:26" x14ac:dyDescent="0.2">
      <c r="A79" s="322">
        <v>70</v>
      </c>
      <c r="B79" s="328" t="s">
        <v>165</v>
      </c>
      <c r="C79" s="331">
        <f t="shared" si="15"/>
        <v>35.79</v>
      </c>
      <c r="D79" s="332">
        <f t="shared" si="15"/>
        <v>35.79</v>
      </c>
      <c r="E79" s="327">
        <f t="shared" si="15"/>
        <v>34.225999999999999</v>
      </c>
      <c r="F79" s="337"/>
      <c r="G79" s="329">
        <f>H79+J79</f>
        <v>34.308</v>
      </c>
      <c r="H79" s="321">
        <v>34.308</v>
      </c>
      <c r="I79" s="321">
        <v>33.338999999999999</v>
      </c>
      <c r="J79" s="339"/>
      <c r="K79" s="329"/>
      <c r="L79" s="321"/>
      <c r="M79" s="321"/>
      <c r="N79" s="339"/>
      <c r="O79" s="329"/>
      <c r="P79" s="321"/>
      <c r="Q79" s="321"/>
      <c r="R79" s="339"/>
      <c r="S79" s="327">
        <f t="shared" si="13"/>
        <v>1.482</v>
      </c>
      <c r="T79" s="321">
        <v>1.482</v>
      </c>
      <c r="U79" s="321">
        <v>0.88700000000000001</v>
      </c>
      <c r="V79" s="337"/>
      <c r="W79" s="473"/>
      <c r="X79" s="469"/>
      <c r="Y79" s="469"/>
      <c r="Z79" s="474"/>
    </row>
    <row r="80" spans="1:26" x14ac:dyDescent="0.2">
      <c r="A80" s="322">
        <v>71</v>
      </c>
      <c r="B80" s="328" t="s">
        <v>121</v>
      </c>
      <c r="C80" s="331">
        <f>+G80+K80+O80+S80+W80</f>
        <v>933.30000000000007</v>
      </c>
      <c r="D80" s="332">
        <f>+H80+L80+P80+T80+X80</f>
        <v>933.30000000000007</v>
      </c>
      <c r="E80" s="327">
        <f t="shared" ref="C80:E88" si="16">+I80+M80+Q80+U80</f>
        <v>714.40499999999997</v>
      </c>
      <c r="F80" s="337"/>
      <c r="G80" s="329">
        <f>+H80</f>
        <v>425.904</v>
      </c>
      <c r="H80" s="321">
        <v>425.904</v>
      </c>
      <c r="I80" s="321">
        <v>250.36099999999999</v>
      </c>
      <c r="J80" s="324"/>
      <c r="K80" s="326"/>
      <c r="L80" s="323"/>
      <c r="M80" s="323"/>
      <c r="N80" s="324"/>
      <c r="O80" s="329">
        <f>+P80</f>
        <v>481.82100000000003</v>
      </c>
      <c r="P80" s="321">
        <v>481.82100000000003</v>
      </c>
      <c r="Q80" s="321">
        <v>464.04399999999998</v>
      </c>
      <c r="R80" s="324"/>
      <c r="S80" s="327">
        <f t="shared" si="13"/>
        <v>25.215</v>
      </c>
      <c r="T80" s="321">
        <v>25.215</v>
      </c>
      <c r="U80" s="321"/>
      <c r="V80" s="337"/>
      <c r="W80" s="426">
        <f>X80+Z80</f>
        <v>0.36</v>
      </c>
      <c r="X80" s="39">
        <v>0.36</v>
      </c>
      <c r="Y80" s="469"/>
      <c r="Z80" s="474"/>
    </row>
    <row r="81" spans="1:26" x14ac:dyDescent="0.2">
      <c r="A81" s="322">
        <v>72</v>
      </c>
      <c r="B81" s="368" t="s">
        <v>262</v>
      </c>
      <c r="C81" s="329">
        <f>+G81+K81+O81+S81</f>
        <v>61.320999999999998</v>
      </c>
      <c r="D81" s="307">
        <f>+H81+L81+P81+T81</f>
        <v>61.320999999999998</v>
      </c>
      <c r="E81" s="321">
        <f>+I81+M81+Q81+U81</f>
        <v>58.328000000000003</v>
      </c>
      <c r="F81" s="337"/>
      <c r="G81" s="329">
        <f>+H81</f>
        <v>27.449000000000002</v>
      </c>
      <c r="H81" s="321">
        <v>27.449000000000002</v>
      </c>
      <c r="I81" s="321">
        <v>24.989000000000001</v>
      </c>
      <c r="J81" s="324"/>
      <c r="K81" s="326"/>
      <c r="L81" s="323"/>
      <c r="M81" s="323"/>
      <c r="N81" s="324"/>
      <c r="O81" s="329">
        <f>+P81</f>
        <v>33.872</v>
      </c>
      <c r="P81" s="321">
        <v>33.872</v>
      </c>
      <c r="Q81" s="321">
        <v>33.338999999999999</v>
      </c>
      <c r="R81" s="324"/>
      <c r="S81" s="327"/>
      <c r="T81" s="321"/>
      <c r="U81" s="321"/>
      <c r="V81" s="337"/>
      <c r="W81" s="473"/>
      <c r="X81" s="469"/>
      <c r="Y81" s="469"/>
      <c r="Z81" s="474"/>
    </row>
    <row r="82" spans="1:26" x14ac:dyDescent="0.2">
      <c r="A82" s="322">
        <v>73</v>
      </c>
      <c r="B82" s="328" t="s">
        <v>33</v>
      </c>
      <c r="C82" s="329">
        <f t="shared" si="16"/>
        <v>365.053</v>
      </c>
      <c r="D82" s="321">
        <f t="shared" si="16"/>
        <v>365.053</v>
      </c>
      <c r="E82" s="321">
        <f t="shared" si="16"/>
        <v>306.63499999999999</v>
      </c>
      <c r="F82" s="337"/>
      <c r="G82" s="329">
        <f>+H82+J82</f>
        <v>39.69</v>
      </c>
      <c r="H82" s="321">
        <v>39.69</v>
      </c>
      <c r="I82" s="321"/>
      <c r="J82" s="339"/>
      <c r="K82" s="329">
        <f>L82+N82</f>
        <v>122.7</v>
      </c>
      <c r="L82" s="321">
        <v>122.7</v>
      </c>
      <c r="M82" s="321">
        <v>114.974</v>
      </c>
      <c r="N82" s="339"/>
      <c r="O82" s="329">
        <f>+P82</f>
        <v>196.06</v>
      </c>
      <c r="P82" s="321">
        <v>196.06</v>
      </c>
      <c r="Q82" s="321">
        <v>191.661</v>
      </c>
      <c r="R82" s="339"/>
      <c r="S82" s="327">
        <f t="shared" si="13"/>
        <v>6.6029999999999998</v>
      </c>
      <c r="T82" s="321">
        <v>6.6029999999999998</v>
      </c>
      <c r="U82" s="321"/>
      <c r="V82" s="337"/>
      <c r="W82" s="473"/>
      <c r="X82" s="469"/>
      <c r="Y82" s="469"/>
      <c r="Z82" s="474"/>
    </row>
    <row r="83" spans="1:26" x14ac:dyDescent="0.2">
      <c r="A83" s="322">
        <v>74</v>
      </c>
      <c r="B83" s="328" t="s">
        <v>122</v>
      </c>
      <c r="C83" s="329">
        <f t="shared" si="16"/>
        <v>476.09500000000003</v>
      </c>
      <c r="D83" s="321">
        <f t="shared" si="16"/>
        <v>476.09500000000003</v>
      </c>
      <c r="E83" s="321">
        <f t="shared" si="16"/>
        <v>433.31899999999996</v>
      </c>
      <c r="F83" s="337"/>
      <c r="G83" s="329">
        <f t="shared" ref="G83:G89" si="17">+H83</f>
        <v>413.67</v>
      </c>
      <c r="H83" s="321">
        <v>413.67</v>
      </c>
      <c r="I83" s="321">
        <v>385.28800000000001</v>
      </c>
      <c r="J83" s="324"/>
      <c r="K83" s="329">
        <f>L83+N83</f>
        <v>9.0060000000000002</v>
      </c>
      <c r="L83" s="321">
        <v>9.0060000000000002</v>
      </c>
      <c r="M83" s="321">
        <v>8.8780000000000001</v>
      </c>
      <c r="N83" s="324"/>
      <c r="O83" s="329">
        <f>+P83</f>
        <v>22</v>
      </c>
      <c r="P83" s="321">
        <v>22</v>
      </c>
      <c r="Q83" s="321">
        <v>21.686</v>
      </c>
      <c r="R83" s="339"/>
      <c r="S83" s="327">
        <f>+T83+V83</f>
        <v>31.419</v>
      </c>
      <c r="T83" s="321">
        <v>31.419</v>
      </c>
      <c r="U83" s="321">
        <v>17.466999999999999</v>
      </c>
      <c r="V83" s="337"/>
      <c r="W83" s="473"/>
      <c r="X83" s="469"/>
      <c r="Y83" s="469"/>
      <c r="Z83" s="474"/>
    </row>
    <row r="84" spans="1:26" x14ac:dyDescent="0.2">
      <c r="A84" s="322">
        <v>75</v>
      </c>
      <c r="B84" s="328" t="s">
        <v>31</v>
      </c>
      <c r="C84" s="329">
        <f t="shared" si="16"/>
        <v>148.99700000000001</v>
      </c>
      <c r="D84" s="321">
        <f t="shared" si="16"/>
        <v>148.99700000000001</v>
      </c>
      <c r="E84" s="321">
        <f t="shared" si="16"/>
        <v>135.04399999999998</v>
      </c>
      <c r="F84" s="337"/>
      <c r="G84" s="329">
        <f t="shared" si="17"/>
        <v>121.377</v>
      </c>
      <c r="H84" s="321">
        <v>121.377</v>
      </c>
      <c r="I84" s="321">
        <v>115.429</v>
      </c>
      <c r="J84" s="324"/>
      <c r="K84" s="326"/>
      <c r="L84" s="323"/>
      <c r="M84" s="323"/>
      <c r="N84" s="324"/>
      <c r="O84" s="329">
        <f>+P84</f>
        <v>13</v>
      </c>
      <c r="P84" s="321">
        <v>13</v>
      </c>
      <c r="Q84" s="321">
        <v>12.814</v>
      </c>
      <c r="R84" s="339"/>
      <c r="S84" s="327">
        <f t="shared" ref="S84:S89" si="18">T84+V84</f>
        <v>14.62</v>
      </c>
      <c r="T84" s="321">
        <v>14.62</v>
      </c>
      <c r="U84" s="321">
        <v>6.8010000000000002</v>
      </c>
      <c r="V84" s="337"/>
      <c r="W84" s="473"/>
      <c r="X84" s="469"/>
      <c r="Y84" s="469"/>
      <c r="Z84" s="474"/>
    </row>
    <row r="85" spans="1:26" x14ac:dyDescent="0.2">
      <c r="A85" s="322">
        <v>76</v>
      </c>
      <c r="B85" s="328" t="s">
        <v>22</v>
      </c>
      <c r="C85" s="329">
        <f t="shared" si="16"/>
        <v>109.486</v>
      </c>
      <c r="D85" s="321">
        <f t="shared" si="16"/>
        <v>109.486</v>
      </c>
      <c r="E85" s="321">
        <f t="shared" si="16"/>
        <v>65.835000000000008</v>
      </c>
      <c r="F85" s="337"/>
      <c r="G85" s="329">
        <f t="shared" si="17"/>
        <v>74.807000000000002</v>
      </c>
      <c r="H85" s="321">
        <v>74.807000000000002</v>
      </c>
      <c r="I85" s="321">
        <v>65.486000000000004</v>
      </c>
      <c r="J85" s="324"/>
      <c r="K85" s="326"/>
      <c r="L85" s="323"/>
      <c r="M85" s="323"/>
      <c r="N85" s="324"/>
      <c r="O85" s="329"/>
      <c r="P85" s="321"/>
      <c r="Q85" s="321"/>
      <c r="R85" s="339"/>
      <c r="S85" s="327">
        <f t="shared" si="18"/>
        <v>34.679000000000002</v>
      </c>
      <c r="T85" s="321">
        <v>34.679000000000002</v>
      </c>
      <c r="U85" s="321">
        <v>0.34899999999999998</v>
      </c>
      <c r="V85" s="337"/>
      <c r="W85" s="473"/>
      <c r="X85" s="469"/>
      <c r="Y85" s="469"/>
      <c r="Z85" s="474"/>
    </row>
    <row r="86" spans="1:26" x14ac:dyDescent="0.2">
      <c r="A86" s="322">
        <v>77</v>
      </c>
      <c r="B86" s="328" t="s">
        <v>166</v>
      </c>
      <c r="C86" s="329">
        <f t="shared" si="16"/>
        <v>110.215</v>
      </c>
      <c r="D86" s="321">
        <f t="shared" si="16"/>
        <v>110.215</v>
      </c>
      <c r="E86" s="321">
        <f t="shared" si="16"/>
        <v>102.96199999999999</v>
      </c>
      <c r="F86" s="337"/>
      <c r="G86" s="329">
        <f t="shared" si="17"/>
        <v>38.640999999999998</v>
      </c>
      <c r="H86" s="321">
        <v>38.640999999999998</v>
      </c>
      <c r="I86" s="321">
        <v>32.633000000000003</v>
      </c>
      <c r="J86" s="324"/>
      <c r="K86" s="326"/>
      <c r="L86" s="323"/>
      <c r="M86" s="323"/>
      <c r="N86" s="324"/>
      <c r="O86" s="329">
        <f>+P86</f>
        <v>71.424000000000007</v>
      </c>
      <c r="P86" s="321">
        <v>71.424000000000007</v>
      </c>
      <c r="Q86" s="321">
        <v>70.328999999999994</v>
      </c>
      <c r="R86" s="339"/>
      <c r="S86" s="327">
        <f t="shared" si="18"/>
        <v>0.15</v>
      </c>
      <c r="T86" s="321">
        <v>0.15</v>
      </c>
      <c r="U86" s="321"/>
      <c r="V86" s="337"/>
      <c r="W86" s="473"/>
      <c r="X86" s="469"/>
      <c r="Y86" s="469"/>
      <c r="Z86" s="474"/>
    </row>
    <row r="87" spans="1:26" x14ac:dyDescent="0.2">
      <c r="A87" s="322">
        <v>78</v>
      </c>
      <c r="B87" s="328" t="s">
        <v>123</v>
      </c>
      <c r="C87" s="329">
        <f t="shared" si="16"/>
        <v>266.029</v>
      </c>
      <c r="D87" s="321">
        <f t="shared" si="16"/>
        <v>266.029</v>
      </c>
      <c r="E87" s="321">
        <f t="shared" si="16"/>
        <v>221.78099999999998</v>
      </c>
      <c r="F87" s="337"/>
      <c r="G87" s="329">
        <f t="shared" si="17"/>
        <v>185.36699999999999</v>
      </c>
      <c r="H87" s="321">
        <v>185.36699999999999</v>
      </c>
      <c r="I87" s="321">
        <v>153.78299999999999</v>
      </c>
      <c r="J87" s="324"/>
      <c r="K87" s="329">
        <f>L87+N87</f>
        <v>2.86</v>
      </c>
      <c r="L87" s="321">
        <v>2.86</v>
      </c>
      <c r="M87" s="321">
        <v>2.819</v>
      </c>
      <c r="N87" s="324"/>
      <c r="O87" s="329">
        <f>+P87</f>
        <v>66.209999999999994</v>
      </c>
      <c r="P87" s="321">
        <v>66.209999999999994</v>
      </c>
      <c r="Q87" s="321">
        <v>63.134</v>
      </c>
      <c r="R87" s="339"/>
      <c r="S87" s="327">
        <f t="shared" si="18"/>
        <v>11.592000000000001</v>
      </c>
      <c r="T87" s="321">
        <v>11.592000000000001</v>
      </c>
      <c r="U87" s="321">
        <v>2.0449999999999999</v>
      </c>
      <c r="V87" s="337"/>
      <c r="W87" s="473"/>
      <c r="X87" s="469"/>
      <c r="Y87" s="469"/>
      <c r="Z87" s="474"/>
    </row>
    <row r="88" spans="1:26" x14ac:dyDescent="0.2">
      <c r="A88" s="322">
        <v>79</v>
      </c>
      <c r="B88" s="328" t="s">
        <v>261</v>
      </c>
      <c r="C88" s="331">
        <f t="shared" si="16"/>
        <v>348.58300000000003</v>
      </c>
      <c r="D88" s="321">
        <f t="shared" si="16"/>
        <v>348.58300000000003</v>
      </c>
      <c r="E88" s="327">
        <f t="shared" si="16"/>
        <v>297.15699999999998</v>
      </c>
      <c r="F88" s="337"/>
      <c r="G88" s="329">
        <f t="shared" si="17"/>
        <v>202.19200000000001</v>
      </c>
      <c r="H88" s="321">
        <v>202.19200000000001</v>
      </c>
      <c r="I88" s="321">
        <v>165.99299999999999</v>
      </c>
      <c r="J88" s="324"/>
      <c r="K88" s="326"/>
      <c r="L88" s="323"/>
      <c r="M88" s="323"/>
      <c r="N88" s="324"/>
      <c r="O88" s="329">
        <f>+P88</f>
        <v>135.86799999999999</v>
      </c>
      <c r="P88" s="321">
        <v>135.86799999999999</v>
      </c>
      <c r="Q88" s="321">
        <v>131.16399999999999</v>
      </c>
      <c r="R88" s="339"/>
      <c r="S88" s="327">
        <f t="shared" si="18"/>
        <v>10.523</v>
      </c>
      <c r="T88" s="321">
        <v>10.523</v>
      </c>
      <c r="U88" s="321"/>
      <c r="V88" s="337"/>
      <c r="W88" s="473"/>
      <c r="X88" s="469"/>
      <c r="Y88" s="469"/>
      <c r="Z88" s="474"/>
    </row>
    <row r="89" spans="1:26" x14ac:dyDescent="0.2">
      <c r="A89" s="322">
        <v>80</v>
      </c>
      <c r="B89" s="328" t="s">
        <v>5</v>
      </c>
      <c r="C89" s="329">
        <f>G89+K89+O89+S89</f>
        <v>433.50200000000001</v>
      </c>
      <c r="D89" s="321">
        <f>H89+L89+P89+T89</f>
        <v>433.50200000000001</v>
      </c>
      <c r="E89" s="321">
        <f>I89+M89+Q89+U89</f>
        <v>341.279</v>
      </c>
      <c r="F89" s="321"/>
      <c r="G89" s="329">
        <f t="shared" si="17"/>
        <v>387.452</v>
      </c>
      <c r="H89" s="321">
        <v>387.452</v>
      </c>
      <c r="I89" s="321">
        <v>318.02999999999997</v>
      </c>
      <c r="J89" s="339"/>
      <c r="K89" s="329">
        <f>L89+N89</f>
        <v>11.616</v>
      </c>
      <c r="L89" s="321">
        <v>11.616</v>
      </c>
      <c r="M89" s="321">
        <v>5.2489999999999997</v>
      </c>
      <c r="N89" s="324"/>
      <c r="O89" s="329">
        <f>+P89</f>
        <v>14</v>
      </c>
      <c r="P89" s="321">
        <v>14</v>
      </c>
      <c r="Q89" s="321">
        <v>13.8</v>
      </c>
      <c r="R89" s="339"/>
      <c r="S89" s="327">
        <f t="shared" si="18"/>
        <v>20.434000000000001</v>
      </c>
      <c r="T89" s="321">
        <v>20.434000000000001</v>
      </c>
      <c r="U89" s="321">
        <v>4.2</v>
      </c>
      <c r="V89" s="337"/>
      <c r="W89" s="473"/>
      <c r="X89" s="469"/>
      <c r="Y89" s="469"/>
      <c r="Z89" s="474"/>
    </row>
    <row r="90" spans="1:26" x14ac:dyDescent="0.2">
      <c r="A90" s="322">
        <v>81</v>
      </c>
      <c r="B90" s="328" t="s">
        <v>7</v>
      </c>
      <c r="C90" s="329">
        <f t="shared" ref="C90:D112" si="19">G90+K90+O90+S90</f>
        <v>9.5890000000000004</v>
      </c>
      <c r="D90" s="321">
        <f t="shared" si="19"/>
        <v>9.5890000000000004</v>
      </c>
      <c r="E90" s="321">
        <f>I90+M90+Q90+U90</f>
        <v>4.32</v>
      </c>
      <c r="F90" s="337"/>
      <c r="G90" s="329">
        <f t="shared" ref="G90:G95" si="20">H90+J90</f>
        <v>9.5890000000000004</v>
      </c>
      <c r="H90" s="321">
        <v>9.5890000000000004</v>
      </c>
      <c r="I90" s="321">
        <v>4.32</v>
      </c>
      <c r="J90" s="348"/>
      <c r="K90" s="326"/>
      <c r="L90" s="323"/>
      <c r="M90" s="323"/>
      <c r="N90" s="324"/>
      <c r="O90" s="329"/>
      <c r="P90" s="321"/>
      <c r="Q90" s="321"/>
      <c r="R90" s="339"/>
      <c r="S90" s="327"/>
      <c r="T90" s="321"/>
      <c r="U90" s="321"/>
      <c r="V90" s="337"/>
      <c r="W90" s="473"/>
      <c r="X90" s="469"/>
      <c r="Y90" s="469"/>
      <c r="Z90" s="474"/>
    </row>
    <row r="91" spans="1:26" x14ac:dyDescent="0.2">
      <c r="A91" s="322">
        <v>82</v>
      </c>
      <c r="B91" s="328" t="s">
        <v>8</v>
      </c>
      <c r="C91" s="329">
        <f t="shared" si="19"/>
        <v>33.170999999999999</v>
      </c>
      <c r="D91" s="321">
        <f t="shared" si="19"/>
        <v>33.170999999999999</v>
      </c>
      <c r="E91" s="321">
        <f>I91+M91+Q91+U91</f>
        <v>22.036000000000001</v>
      </c>
      <c r="F91" s="337"/>
      <c r="G91" s="329">
        <f t="shared" si="20"/>
        <v>33.170999999999999</v>
      </c>
      <c r="H91" s="321">
        <v>33.170999999999999</v>
      </c>
      <c r="I91" s="321">
        <v>22.036000000000001</v>
      </c>
      <c r="J91" s="348"/>
      <c r="K91" s="326"/>
      <c r="L91" s="323"/>
      <c r="M91" s="323"/>
      <c r="N91" s="324"/>
      <c r="O91" s="329"/>
      <c r="P91" s="321"/>
      <c r="Q91" s="321"/>
      <c r="R91" s="339"/>
      <c r="S91" s="327"/>
      <c r="T91" s="321"/>
      <c r="U91" s="321"/>
      <c r="V91" s="337"/>
      <c r="W91" s="473"/>
      <c r="X91" s="469"/>
      <c r="Y91" s="469"/>
      <c r="Z91" s="474"/>
    </row>
    <row r="92" spans="1:26" x14ac:dyDescent="0.2">
      <c r="A92" s="322">
        <v>83</v>
      </c>
      <c r="B92" s="328" t="s">
        <v>9</v>
      </c>
      <c r="C92" s="329">
        <f t="shared" si="19"/>
        <v>12.647</v>
      </c>
      <c r="D92" s="321">
        <f t="shared" si="19"/>
        <v>12.647</v>
      </c>
      <c r="E92" s="321">
        <f>I92+M92+Q92+U92</f>
        <v>8.3000000000000007</v>
      </c>
      <c r="F92" s="337"/>
      <c r="G92" s="329">
        <f t="shared" si="20"/>
        <v>12.647</v>
      </c>
      <c r="H92" s="321">
        <v>12.647</v>
      </c>
      <c r="I92" s="321">
        <v>8.3000000000000007</v>
      </c>
      <c r="J92" s="339"/>
      <c r="K92" s="326"/>
      <c r="L92" s="323"/>
      <c r="M92" s="323"/>
      <c r="N92" s="324"/>
      <c r="O92" s="329"/>
      <c r="P92" s="321"/>
      <c r="Q92" s="321"/>
      <c r="R92" s="339"/>
      <c r="S92" s="340"/>
      <c r="T92" s="318"/>
      <c r="U92" s="318"/>
      <c r="V92" s="347"/>
      <c r="W92" s="473"/>
      <c r="X92" s="469"/>
      <c r="Y92" s="469"/>
      <c r="Z92" s="474"/>
    </row>
    <row r="93" spans="1:26" x14ac:dyDescent="0.2">
      <c r="A93" s="322">
        <v>84</v>
      </c>
      <c r="B93" s="328" t="s">
        <v>10</v>
      </c>
      <c r="C93" s="329">
        <f t="shared" si="19"/>
        <v>12.37</v>
      </c>
      <c r="D93" s="321">
        <f t="shared" si="19"/>
        <v>12.37</v>
      </c>
      <c r="E93" s="321">
        <f>I93+M93+Q93+U93</f>
        <v>8.609</v>
      </c>
      <c r="F93" s="337"/>
      <c r="G93" s="329">
        <f t="shared" si="20"/>
        <v>12.37</v>
      </c>
      <c r="H93" s="321">
        <v>12.37</v>
      </c>
      <c r="I93" s="321">
        <v>8.609</v>
      </c>
      <c r="J93" s="348"/>
      <c r="K93" s="326"/>
      <c r="L93" s="323"/>
      <c r="M93" s="323"/>
      <c r="N93" s="324"/>
      <c r="O93" s="329"/>
      <c r="P93" s="321"/>
      <c r="Q93" s="321"/>
      <c r="R93" s="339"/>
      <c r="S93" s="340"/>
      <c r="T93" s="318"/>
      <c r="U93" s="318"/>
      <c r="V93" s="347"/>
      <c r="W93" s="473"/>
      <c r="X93" s="469"/>
      <c r="Y93" s="469"/>
      <c r="Z93" s="474"/>
    </row>
    <row r="94" spans="1:26" x14ac:dyDescent="0.2">
      <c r="A94" s="322">
        <v>85</v>
      </c>
      <c r="B94" s="328" t="s">
        <v>12</v>
      </c>
      <c r="C94" s="329">
        <f t="shared" si="19"/>
        <v>15.337</v>
      </c>
      <c r="D94" s="321">
        <f t="shared" si="19"/>
        <v>15.337</v>
      </c>
      <c r="E94" s="321">
        <f>I94+M94+Q94+U94</f>
        <v>8.8339999999999996</v>
      </c>
      <c r="F94" s="337"/>
      <c r="G94" s="329">
        <f t="shared" si="20"/>
        <v>15.337</v>
      </c>
      <c r="H94" s="321">
        <v>15.337</v>
      </c>
      <c r="I94" s="321">
        <v>8.8339999999999996</v>
      </c>
      <c r="J94" s="348"/>
      <c r="K94" s="326"/>
      <c r="L94" s="323"/>
      <c r="M94" s="323"/>
      <c r="N94" s="324"/>
      <c r="O94" s="329"/>
      <c r="P94" s="321"/>
      <c r="Q94" s="321"/>
      <c r="R94" s="339"/>
      <c r="S94" s="340"/>
      <c r="T94" s="318"/>
      <c r="U94" s="318"/>
      <c r="V94" s="347"/>
      <c r="W94" s="473"/>
      <c r="X94" s="469"/>
      <c r="Y94" s="469"/>
      <c r="Z94" s="474"/>
    </row>
    <row r="95" spans="1:26" ht="13.5" thickBot="1" x14ac:dyDescent="0.25">
      <c r="A95" s="369">
        <v>86</v>
      </c>
      <c r="B95" s="370" t="s">
        <v>27</v>
      </c>
      <c r="C95" s="371">
        <f t="shared" si="19"/>
        <v>19.896000000000001</v>
      </c>
      <c r="D95" s="330">
        <f t="shared" si="19"/>
        <v>19.896000000000001</v>
      </c>
      <c r="E95" s="330"/>
      <c r="F95" s="349"/>
      <c r="G95" s="371">
        <f t="shared" si="20"/>
        <v>19.896000000000001</v>
      </c>
      <c r="H95" s="330">
        <v>19.896000000000001</v>
      </c>
      <c r="I95" s="330"/>
      <c r="J95" s="372"/>
      <c r="K95" s="373"/>
      <c r="L95" s="374"/>
      <c r="M95" s="374"/>
      <c r="N95" s="375"/>
      <c r="O95" s="350"/>
      <c r="P95" s="351"/>
      <c r="Q95" s="351"/>
      <c r="R95" s="353"/>
      <c r="S95" s="402"/>
      <c r="T95" s="427"/>
      <c r="U95" s="427"/>
      <c r="V95" s="352"/>
      <c r="W95" s="475"/>
      <c r="X95" s="476"/>
      <c r="Y95" s="476"/>
      <c r="Z95" s="477"/>
    </row>
    <row r="96" spans="1:26" ht="48.75" customHeight="1" thickBot="1" x14ac:dyDescent="0.3">
      <c r="A96" s="293">
        <v>87</v>
      </c>
      <c r="B96" s="403" t="s">
        <v>275</v>
      </c>
      <c r="C96" s="297">
        <f>G96+K96+O96+S96+W96</f>
        <v>2942.6170000000002</v>
      </c>
      <c r="D96" s="298">
        <f>H96+L96+P96+T96+X96</f>
        <v>2881.7330000000002</v>
      </c>
      <c r="E96" s="298">
        <f>I96+M96+Q96+U96+Y96</f>
        <v>1876.2160000000001</v>
      </c>
      <c r="F96" s="300">
        <f>J96+N96+R96+V96+Z96</f>
        <v>60.884</v>
      </c>
      <c r="G96" s="301">
        <f>G97+SUM(G109:G125)</f>
        <v>2535.85</v>
      </c>
      <c r="H96" s="296">
        <f>H97+SUM(H109:H125)</f>
        <v>2520.3510000000001</v>
      </c>
      <c r="I96" s="296">
        <f>I97+SUM(I109:I125)</f>
        <v>1873.6160000000002</v>
      </c>
      <c r="J96" s="296">
        <f>J97+SUM(J109:J125)</f>
        <v>15.499000000000001</v>
      </c>
      <c r="K96" s="376"/>
      <c r="L96" s="377"/>
      <c r="M96" s="377"/>
      <c r="N96" s="355"/>
      <c r="O96" s="376"/>
      <c r="P96" s="377"/>
      <c r="Q96" s="377"/>
      <c r="R96" s="489"/>
      <c r="S96" s="297">
        <f>SUM(S109:S125)</f>
        <v>309.60299999999995</v>
      </c>
      <c r="T96" s="298">
        <f>SUM(T109:T125)</f>
        <v>272.74699999999996</v>
      </c>
      <c r="U96" s="298">
        <f>SUM(U109:U125)</f>
        <v>2.6</v>
      </c>
      <c r="V96" s="493">
        <f>SUM(V109:V125)</f>
        <v>36.855999999999995</v>
      </c>
      <c r="W96" s="492">
        <f>W110+W111+W113</f>
        <v>97.164000000000001</v>
      </c>
      <c r="X96" s="515">
        <f>X110+X111+X113</f>
        <v>88.635000000000005</v>
      </c>
      <c r="Y96" s="515">
        <f>Y110+Y111+Y113</f>
        <v>0</v>
      </c>
      <c r="Z96" s="516">
        <f>Z110+Z111+Z113</f>
        <v>8.5289999999999999</v>
      </c>
    </row>
    <row r="97" spans="1:26" x14ac:dyDescent="0.2">
      <c r="A97" s="304">
        <v>88</v>
      </c>
      <c r="B97" s="378" t="s">
        <v>280</v>
      </c>
      <c r="C97" s="315">
        <f t="shared" si="19"/>
        <v>212.38500000000002</v>
      </c>
      <c r="D97" s="307">
        <f t="shared" si="19"/>
        <v>210.58500000000001</v>
      </c>
      <c r="E97" s="307"/>
      <c r="F97" s="307">
        <f>J97+N97+R97+V97</f>
        <v>1.8</v>
      </c>
      <c r="G97" s="379">
        <f>SUM(G98:G108)</f>
        <v>212.38500000000002</v>
      </c>
      <c r="H97" s="360">
        <f>SUM(H98:H108)</f>
        <v>210.58500000000001</v>
      </c>
      <c r="I97" s="360"/>
      <c r="J97" s="360">
        <f>SUM(J98:J108)</f>
        <v>1.8</v>
      </c>
      <c r="K97" s="380"/>
      <c r="L97" s="366"/>
      <c r="M97" s="366"/>
      <c r="N97" s="362"/>
      <c r="O97" s="380"/>
      <c r="P97" s="366"/>
      <c r="Q97" s="366"/>
      <c r="R97" s="362"/>
      <c r="S97" s="380"/>
      <c r="T97" s="366"/>
      <c r="U97" s="366"/>
      <c r="V97" s="365"/>
      <c r="W97" s="484"/>
      <c r="X97" s="485"/>
      <c r="Y97" s="485"/>
      <c r="Z97" s="486"/>
    </row>
    <row r="98" spans="1:26" x14ac:dyDescent="0.2">
      <c r="A98" s="304">
        <v>89</v>
      </c>
      <c r="B98" s="236" t="s">
        <v>250</v>
      </c>
      <c r="C98" s="312">
        <f t="shared" si="19"/>
        <v>20</v>
      </c>
      <c r="D98" s="381">
        <f t="shared" si="19"/>
        <v>20</v>
      </c>
      <c r="E98" s="307"/>
      <c r="F98" s="314"/>
      <c r="G98" s="326">
        <f t="shared" ref="G98:G123" si="21">H98+J98</f>
        <v>20</v>
      </c>
      <c r="H98" s="318">
        <v>20</v>
      </c>
      <c r="I98" s="307"/>
      <c r="J98" s="362"/>
      <c r="K98" s="380"/>
      <c r="L98" s="366"/>
      <c r="M98" s="366"/>
      <c r="N98" s="362"/>
      <c r="O98" s="380"/>
      <c r="P98" s="366"/>
      <c r="Q98" s="366"/>
      <c r="R98" s="362"/>
      <c r="S98" s="380"/>
      <c r="T98" s="366"/>
      <c r="U98" s="366"/>
      <c r="V98" s="365"/>
      <c r="W98" s="473"/>
      <c r="X98" s="469"/>
      <c r="Y98" s="469"/>
      <c r="Z98" s="474"/>
    </row>
    <row r="99" spans="1:26" x14ac:dyDescent="0.2">
      <c r="A99" s="304">
        <v>90</v>
      </c>
      <c r="B99" s="345" t="s">
        <v>285</v>
      </c>
      <c r="C99" s="312">
        <f t="shared" si="19"/>
        <v>1</v>
      </c>
      <c r="D99" s="381">
        <f t="shared" si="19"/>
        <v>1</v>
      </c>
      <c r="E99" s="307"/>
      <c r="F99" s="314"/>
      <c r="G99" s="326">
        <f t="shared" si="21"/>
        <v>1</v>
      </c>
      <c r="H99" s="318">
        <v>1</v>
      </c>
      <c r="I99" s="307"/>
      <c r="J99" s="362"/>
      <c r="K99" s="380"/>
      <c r="L99" s="366"/>
      <c r="M99" s="366"/>
      <c r="N99" s="362"/>
      <c r="O99" s="380"/>
      <c r="P99" s="366"/>
      <c r="Q99" s="366"/>
      <c r="R99" s="362"/>
      <c r="S99" s="380"/>
      <c r="T99" s="366"/>
      <c r="U99" s="366"/>
      <c r="V99" s="365"/>
      <c r="W99" s="473"/>
      <c r="X99" s="469"/>
      <c r="Y99" s="469"/>
      <c r="Z99" s="474"/>
    </row>
    <row r="100" spans="1:26" x14ac:dyDescent="0.2">
      <c r="A100" s="322">
        <v>91</v>
      </c>
      <c r="B100" s="236" t="s">
        <v>70</v>
      </c>
      <c r="C100" s="312">
        <f t="shared" si="19"/>
        <v>24.992999999999999</v>
      </c>
      <c r="D100" s="323">
        <f t="shared" si="19"/>
        <v>24.992999999999999</v>
      </c>
      <c r="E100" s="323"/>
      <c r="F100" s="325"/>
      <c r="G100" s="326">
        <f t="shared" si="21"/>
        <v>24.992999999999999</v>
      </c>
      <c r="H100" s="323">
        <v>24.992999999999999</v>
      </c>
      <c r="I100" s="323"/>
      <c r="J100" s="324"/>
      <c r="K100" s="326"/>
      <c r="L100" s="323"/>
      <c r="M100" s="323"/>
      <c r="N100" s="324"/>
      <c r="O100" s="326"/>
      <c r="P100" s="323"/>
      <c r="Q100" s="323"/>
      <c r="R100" s="324"/>
      <c r="S100" s="326"/>
      <c r="T100" s="323"/>
      <c r="U100" s="323"/>
      <c r="V100" s="325"/>
      <c r="W100" s="473"/>
      <c r="X100" s="469"/>
      <c r="Y100" s="469"/>
      <c r="Z100" s="474"/>
    </row>
    <row r="101" spans="1:26" x14ac:dyDescent="0.2">
      <c r="A101" s="322">
        <v>92</v>
      </c>
      <c r="B101" s="236" t="s">
        <v>71</v>
      </c>
      <c r="C101" s="312">
        <f t="shared" si="19"/>
        <v>59.975000000000001</v>
      </c>
      <c r="D101" s="323">
        <f t="shared" si="19"/>
        <v>59.975000000000001</v>
      </c>
      <c r="E101" s="323"/>
      <c r="F101" s="325"/>
      <c r="G101" s="326">
        <f t="shared" si="21"/>
        <v>59.975000000000001</v>
      </c>
      <c r="H101" s="323">
        <v>59.975000000000001</v>
      </c>
      <c r="I101" s="323"/>
      <c r="J101" s="324"/>
      <c r="K101" s="326"/>
      <c r="L101" s="323"/>
      <c r="M101" s="323"/>
      <c r="N101" s="324"/>
      <c r="O101" s="326"/>
      <c r="P101" s="323"/>
      <c r="Q101" s="323"/>
      <c r="R101" s="324"/>
      <c r="S101" s="326"/>
      <c r="T101" s="323"/>
      <c r="U101" s="323"/>
      <c r="V101" s="325"/>
      <c r="W101" s="473"/>
      <c r="X101" s="469"/>
      <c r="Y101" s="469"/>
      <c r="Z101" s="474"/>
    </row>
    <row r="102" spans="1:26" x14ac:dyDescent="0.2">
      <c r="A102" s="322">
        <v>93</v>
      </c>
      <c r="B102" s="345" t="s">
        <v>247</v>
      </c>
      <c r="C102" s="312">
        <f t="shared" si="19"/>
        <v>11.96</v>
      </c>
      <c r="D102" s="323">
        <f t="shared" si="19"/>
        <v>11.96</v>
      </c>
      <c r="E102" s="323"/>
      <c r="F102" s="325"/>
      <c r="G102" s="326">
        <f t="shared" si="21"/>
        <v>11.96</v>
      </c>
      <c r="H102" s="323">
        <v>11.96</v>
      </c>
      <c r="I102" s="323"/>
      <c r="J102" s="324"/>
      <c r="K102" s="326"/>
      <c r="L102" s="323"/>
      <c r="M102" s="323"/>
      <c r="N102" s="324"/>
      <c r="O102" s="326"/>
      <c r="P102" s="323"/>
      <c r="Q102" s="323"/>
      <c r="R102" s="324"/>
      <c r="S102" s="326"/>
      <c r="T102" s="323"/>
      <c r="U102" s="323"/>
      <c r="V102" s="325"/>
      <c r="W102" s="473"/>
      <c r="X102" s="469"/>
      <c r="Y102" s="469"/>
      <c r="Z102" s="474"/>
    </row>
    <row r="103" spans="1:26" x14ac:dyDescent="0.2">
      <c r="A103" s="322">
        <v>94</v>
      </c>
      <c r="B103" s="345" t="s">
        <v>258</v>
      </c>
      <c r="C103" s="312">
        <f t="shared" si="19"/>
        <v>13</v>
      </c>
      <c r="D103" s="323">
        <f t="shared" si="19"/>
        <v>13</v>
      </c>
      <c r="E103" s="323"/>
      <c r="F103" s="325"/>
      <c r="G103" s="326">
        <f t="shared" si="21"/>
        <v>13</v>
      </c>
      <c r="H103" s="323">
        <v>13</v>
      </c>
      <c r="I103" s="323"/>
      <c r="J103" s="324"/>
      <c r="K103" s="326"/>
      <c r="L103" s="323"/>
      <c r="M103" s="323"/>
      <c r="N103" s="324"/>
      <c r="O103" s="326"/>
      <c r="P103" s="323"/>
      <c r="Q103" s="323"/>
      <c r="R103" s="324"/>
      <c r="S103" s="326"/>
      <c r="T103" s="323"/>
      <c r="U103" s="323"/>
      <c r="V103" s="325"/>
      <c r="W103" s="473"/>
      <c r="X103" s="469"/>
      <c r="Y103" s="469"/>
      <c r="Z103" s="474"/>
    </row>
    <row r="104" spans="1:26" x14ac:dyDescent="0.2">
      <c r="A104" s="322">
        <v>95</v>
      </c>
      <c r="B104" s="345" t="s">
        <v>274</v>
      </c>
      <c r="C104" s="312">
        <f t="shared" si="19"/>
        <v>58</v>
      </c>
      <c r="D104" s="323">
        <f t="shared" si="19"/>
        <v>58</v>
      </c>
      <c r="E104" s="323"/>
      <c r="F104" s="325"/>
      <c r="G104" s="326">
        <f t="shared" si="21"/>
        <v>58</v>
      </c>
      <c r="H104" s="323">
        <v>58</v>
      </c>
      <c r="I104" s="323"/>
      <c r="J104" s="324"/>
      <c r="K104" s="326"/>
      <c r="L104" s="323"/>
      <c r="M104" s="323"/>
      <c r="N104" s="324"/>
      <c r="O104" s="326"/>
      <c r="P104" s="323"/>
      <c r="Q104" s="323"/>
      <c r="R104" s="324"/>
      <c r="S104" s="326"/>
      <c r="T104" s="323"/>
      <c r="U104" s="323"/>
      <c r="V104" s="325"/>
      <c r="W104" s="473"/>
      <c r="X104" s="469"/>
      <c r="Y104" s="469"/>
      <c r="Z104" s="474"/>
    </row>
    <row r="105" spans="1:26" x14ac:dyDescent="0.2">
      <c r="A105" s="322">
        <v>96</v>
      </c>
      <c r="B105" s="236" t="s">
        <v>73</v>
      </c>
      <c r="C105" s="312">
        <f t="shared" si="19"/>
        <v>14.952999999999999</v>
      </c>
      <c r="D105" s="323">
        <f t="shared" si="19"/>
        <v>14.952999999999999</v>
      </c>
      <c r="E105" s="323"/>
      <c r="F105" s="325"/>
      <c r="G105" s="326">
        <f t="shared" si="21"/>
        <v>14.952999999999999</v>
      </c>
      <c r="H105" s="323">
        <v>14.952999999999999</v>
      </c>
      <c r="I105" s="323"/>
      <c r="J105" s="324"/>
      <c r="K105" s="326"/>
      <c r="L105" s="323"/>
      <c r="M105" s="323"/>
      <c r="N105" s="324"/>
      <c r="O105" s="326"/>
      <c r="P105" s="323"/>
      <c r="Q105" s="323"/>
      <c r="R105" s="324"/>
      <c r="S105" s="326"/>
      <c r="T105" s="323"/>
      <c r="U105" s="323"/>
      <c r="V105" s="325"/>
      <c r="W105" s="473"/>
      <c r="X105" s="469"/>
      <c r="Y105" s="469"/>
      <c r="Z105" s="474"/>
    </row>
    <row r="106" spans="1:26" x14ac:dyDescent="0.2">
      <c r="A106" s="322">
        <v>97</v>
      </c>
      <c r="B106" s="236" t="s">
        <v>248</v>
      </c>
      <c r="C106" s="312">
        <f t="shared" si="19"/>
        <v>3.1E-2</v>
      </c>
      <c r="D106" s="323">
        <f t="shared" si="19"/>
        <v>3.1E-2</v>
      </c>
      <c r="E106" s="323"/>
      <c r="F106" s="325"/>
      <c r="G106" s="326">
        <f t="shared" si="21"/>
        <v>3.1E-2</v>
      </c>
      <c r="H106" s="323">
        <v>3.1E-2</v>
      </c>
      <c r="I106" s="323"/>
      <c r="J106" s="324"/>
      <c r="K106" s="326"/>
      <c r="L106" s="323"/>
      <c r="M106" s="323"/>
      <c r="N106" s="324"/>
      <c r="O106" s="326"/>
      <c r="P106" s="323"/>
      <c r="Q106" s="323"/>
      <c r="R106" s="324"/>
      <c r="S106" s="326"/>
      <c r="T106" s="323"/>
      <c r="U106" s="323"/>
      <c r="V106" s="325"/>
      <c r="W106" s="473"/>
      <c r="X106" s="469"/>
      <c r="Y106" s="469"/>
      <c r="Z106" s="474"/>
    </row>
    <row r="107" spans="1:26" x14ac:dyDescent="0.2">
      <c r="A107" s="322">
        <v>98</v>
      </c>
      <c r="B107" s="236" t="s">
        <v>249</v>
      </c>
      <c r="C107" s="312">
        <f t="shared" si="19"/>
        <v>6.9729999999999999</v>
      </c>
      <c r="D107" s="323">
        <f t="shared" si="19"/>
        <v>5.173</v>
      </c>
      <c r="E107" s="323"/>
      <c r="F107" s="323">
        <f>J107+N107+R107+V107</f>
        <v>1.8</v>
      </c>
      <c r="G107" s="326">
        <f t="shared" si="21"/>
        <v>6.9729999999999999</v>
      </c>
      <c r="H107" s="323">
        <v>5.173</v>
      </c>
      <c r="I107" s="323"/>
      <c r="J107" s="324">
        <v>1.8</v>
      </c>
      <c r="K107" s="326"/>
      <c r="L107" s="323"/>
      <c r="M107" s="323"/>
      <c r="N107" s="324"/>
      <c r="O107" s="326"/>
      <c r="P107" s="323"/>
      <c r="Q107" s="323"/>
      <c r="R107" s="324"/>
      <c r="S107" s="326"/>
      <c r="T107" s="323"/>
      <c r="U107" s="323"/>
      <c r="V107" s="325"/>
      <c r="W107" s="473"/>
      <c r="X107" s="469"/>
      <c r="Y107" s="469"/>
      <c r="Z107" s="474"/>
    </row>
    <row r="108" spans="1:26" x14ac:dyDescent="0.2">
      <c r="A108" s="322">
        <v>99</v>
      </c>
      <c r="B108" s="236" t="s">
        <v>233</v>
      </c>
      <c r="C108" s="312">
        <f t="shared" si="19"/>
        <v>1.5</v>
      </c>
      <c r="D108" s="323">
        <f t="shared" si="19"/>
        <v>1.5</v>
      </c>
      <c r="E108" s="323"/>
      <c r="F108" s="325"/>
      <c r="G108" s="326">
        <f t="shared" si="21"/>
        <v>1.5</v>
      </c>
      <c r="H108" s="323">
        <v>1.5</v>
      </c>
      <c r="I108" s="323"/>
      <c r="J108" s="324"/>
      <c r="K108" s="326"/>
      <c r="L108" s="323"/>
      <c r="M108" s="323"/>
      <c r="N108" s="324"/>
      <c r="O108" s="326"/>
      <c r="P108" s="323"/>
      <c r="Q108" s="323"/>
      <c r="R108" s="324"/>
      <c r="S108" s="326"/>
      <c r="T108" s="323"/>
      <c r="U108" s="323"/>
      <c r="V108" s="325"/>
      <c r="W108" s="473"/>
      <c r="X108" s="469"/>
      <c r="Y108" s="469"/>
      <c r="Z108" s="474"/>
    </row>
    <row r="109" spans="1:26" x14ac:dyDescent="0.2">
      <c r="A109" s="322">
        <v>100</v>
      </c>
      <c r="B109" s="328" t="s">
        <v>3</v>
      </c>
      <c r="C109" s="329">
        <f t="shared" si="19"/>
        <v>417.74399999999997</v>
      </c>
      <c r="D109" s="330">
        <f t="shared" si="19"/>
        <v>415.18099999999998</v>
      </c>
      <c r="E109" s="330">
        <f>I109+M109+Q109+U109</f>
        <v>300.298</v>
      </c>
      <c r="F109" s="337">
        <f>J109+N109+R109+V109</f>
        <v>2.5630000000000002</v>
      </c>
      <c r="G109" s="329">
        <f t="shared" si="21"/>
        <v>354.81299999999999</v>
      </c>
      <c r="H109" s="321">
        <v>354.81299999999999</v>
      </c>
      <c r="I109" s="321">
        <v>297.73399999999998</v>
      </c>
      <c r="J109" s="339"/>
      <c r="K109" s="326"/>
      <c r="L109" s="323"/>
      <c r="M109" s="323"/>
      <c r="N109" s="324"/>
      <c r="O109" s="326"/>
      <c r="P109" s="323"/>
      <c r="Q109" s="323"/>
      <c r="R109" s="324"/>
      <c r="S109" s="329">
        <f>T109+V109</f>
        <v>62.931000000000004</v>
      </c>
      <c r="T109" s="321">
        <v>60.368000000000002</v>
      </c>
      <c r="U109" s="321">
        <v>2.5640000000000001</v>
      </c>
      <c r="V109" s="337">
        <v>2.5630000000000002</v>
      </c>
      <c r="W109" s="473"/>
      <c r="X109" s="469"/>
      <c r="Y109" s="469"/>
      <c r="Z109" s="474"/>
    </row>
    <row r="110" spans="1:26" x14ac:dyDescent="0.2">
      <c r="A110" s="322">
        <v>101</v>
      </c>
      <c r="B110" s="328" t="s">
        <v>4</v>
      </c>
      <c r="C110" s="331">
        <f>G110+K110+O110+S110+W110</f>
        <v>577.54700000000003</v>
      </c>
      <c r="D110" s="332">
        <f t="shared" ref="D110:F111" si="22">H110+L110+P110+T110+X110</f>
        <v>549.86299999999994</v>
      </c>
      <c r="E110" s="332">
        <f t="shared" si="22"/>
        <v>388.54500000000002</v>
      </c>
      <c r="F110" s="327">
        <f t="shared" si="22"/>
        <v>27.684000000000001</v>
      </c>
      <c r="G110" s="329">
        <f t="shared" si="21"/>
        <v>479.99799999999999</v>
      </c>
      <c r="H110" s="321">
        <v>466.99799999999999</v>
      </c>
      <c r="I110" s="321">
        <v>388.54500000000002</v>
      </c>
      <c r="J110" s="339">
        <v>13</v>
      </c>
      <c r="K110" s="326"/>
      <c r="L110" s="323"/>
      <c r="M110" s="323"/>
      <c r="N110" s="324"/>
      <c r="O110" s="326"/>
      <c r="P110" s="323"/>
      <c r="Q110" s="323"/>
      <c r="R110" s="324"/>
      <c r="S110" s="329">
        <f>T110+V110</f>
        <v>65.528999999999996</v>
      </c>
      <c r="T110" s="321">
        <v>51.43</v>
      </c>
      <c r="U110" s="321"/>
      <c r="V110" s="337">
        <v>14.099</v>
      </c>
      <c r="W110" s="329">
        <f>X110+Z110</f>
        <v>32.019999999999996</v>
      </c>
      <c r="X110" s="494">
        <v>31.434999999999999</v>
      </c>
      <c r="Y110" s="494"/>
      <c r="Z110" s="495">
        <v>0.58499999999999996</v>
      </c>
    </row>
    <row r="111" spans="1:26" x14ac:dyDescent="0.2">
      <c r="A111" s="322">
        <v>102</v>
      </c>
      <c r="B111" s="328" t="s">
        <v>183</v>
      </c>
      <c r="C111" s="331">
        <f>G111+K111+O111+S111+W111</f>
        <v>791.80799999999999</v>
      </c>
      <c r="D111" s="332">
        <f t="shared" si="22"/>
        <v>783.86400000000003</v>
      </c>
      <c r="E111" s="332">
        <f t="shared" si="22"/>
        <v>634.173</v>
      </c>
      <c r="F111" s="327">
        <f t="shared" si="22"/>
        <v>7.944</v>
      </c>
      <c r="G111" s="329">
        <f t="shared" si="21"/>
        <v>734.74</v>
      </c>
      <c r="H111" s="321">
        <v>734.74</v>
      </c>
      <c r="I111" s="321">
        <v>634.173</v>
      </c>
      <c r="J111" s="339"/>
      <c r="K111" s="326"/>
      <c r="L111" s="323"/>
      <c r="M111" s="323"/>
      <c r="N111" s="324"/>
      <c r="O111" s="326"/>
      <c r="P111" s="323"/>
      <c r="Q111" s="323"/>
      <c r="R111" s="324"/>
      <c r="S111" s="329">
        <f>T111+V111</f>
        <v>2.758</v>
      </c>
      <c r="T111" s="321">
        <v>2.758</v>
      </c>
      <c r="U111" s="321"/>
      <c r="V111" s="337"/>
      <c r="W111" s="329">
        <f>X111+Z111</f>
        <v>54.31</v>
      </c>
      <c r="X111" s="494">
        <v>46.366</v>
      </c>
      <c r="Y111" s="494"/>
      <c r="Z111" s="495">
        <v>7.944</v>
      </c>
    </row>
    <row r="112" spans="1:26" x14ac:dyDescent="0.2">
      <c r="A112" s="322">
        <v>103</v>
      </c>
      <c r="B112" s="328" t="s">
        <v>5</v>
      </c>
      <c r="C112" s="331">
        <f t="shared" si="19"/>
        <v>24.085000000000001</v>
      </c>
      <c r="D112" s="332">
        <f t="shared" si="19"/>
        <v>24.085000000000001</v>
      </c>
      <c r="E112" s="332"/>
      <c r="F112" s="327"/>
      <c r="G112" s="329">
        <f t="shared" si="21"/>
        <v>24.085000000000001</v>
      </c>
      <c r="H112" s="321">
        <v>24.085000000000001</v>
      </c>
      <c r="I112" s="321"/>
      <c r="J112" s="339"/>
      <c r="K112" s="326"/>
      <c r="L112" s="323"/>
      <c r="M112" s="323"/>
      <c r="N112" s="324"/>
      <c r="O112" s="329"/>
      <c r="P112" s="321"/>
      <c r="Q112" s="321"/>
      <c r="R112" s="324"/>
      <c r="S112" s="329"/>
      <c r="T112" s="321"/>
      <c r="U112" s="321"/>
      <c r="V112" s="337"/>
      <c r="W112" s="473"/>
      <c r="X112" s="469"/>
      <c r="Y112" s="469"/>
      <c r="Z112" s="474"/>
    </row>
    <row r="113" spans="1:26" ht="25.5" x14ac:dyDescent="0.2">
      <c r="A113" s="322">
        <v>104</v>
      </c>
      <c r="B113" s="383" t="s">
        <v>32</v>
      </c>
      <c r="C113" s="331">
        <f>G113+K113+O113+S113+W113</f>
        <v>93.09</v>
      </c>
      <c r="D113" s="332">
        <f>H113+L113+P113+T113+X113</f>
        <v>90.475000000000009</v>
      </c>
      <c r="E113" s="332">
        <f>I113+M113+Q113+U113+Y113</f>
        <v>52.011000000000003</v>
      </c>
      <c r="F113" s="332">
        <f>J113+N113+R113+V113+Z113</f>
        <v>2.6149999999999998</v>
      </c>
      <c r="G113" s="329">
        <f t="shared" si="21"/>
        <v>58.082000000000001</v>
      </c>
      <c r="H113" s="321">
        <v>57.383000000000003</v>
      </c>
      <c r="I113" s="321">
        <v>52.011000000000003</v>
      </c>
      <c r="J113" s="339">
        <v>0.69899999999999995</v>
      </c>
      <c r="K113" s="326"/>
      <c r="L113" s="323"/>
      <c r="M113" s="323"/>
      <c r="N113" s="324"/>
      <c r="O113" s="326"/>
      <c r="P113" s="323"/>
      <c r="Q113" s="323"/>
      <c r="R113" s="324"/>
      <c r="S113" s="329">
        <f t="shared" ref="S113:S119" si="23">T113+V113</f>
        <v>24.173999999999999</v>
      </c>
      <c r="T113" s="321">
        <v>22.257999999999999</v>
      </c>
      <c r="U113" s="321"/>
      <c r="V113" s="337">
        <v>1.9159999999999999</v>
      </c>
      <c r="W113" s="329">
        <f>X113+Z113</f>
        <v>10.834</v>
      </c>
      <c r="X113" s="494">
        <v>10.834</v>
      </c>
      <c r="Y113" s="469"/>
      <c r="Z113" s="474"/>
    </row>
    <row r="114" spans="1:26" x14ac:dyDescent="0.2">
      <c r="A114" s="322">
        <v>105</v>
      </c>
      <c r="B114" s="383" t="s">
        <v>273</v>
      </c>
      <c r="C114" s="331">
        <f t="shared" ref="C114:F137" si="24">G114+K114+O114+S114</f>
        <v>372.29999999999995</v>
      </c>
      <c r="D114" s="332">
        <f t="shared" si="24"/>
        <v>354.02199999999999</v>
      </c>
      <c r="E114" s="332">
        <f t="shared" si="24"/>
        <v>178.33199999999999</v>
      </c>
      <c r="F114" s="332">
        <f t="shared" si="24"/>
        <v>18.277999999999999</v>
      </c>
      <c r="G114" s="329">
        <f t="shared" si="21"/>
        <v>225.32599999999999</v>
      </c>
      <c r="H114" s="321">
        <v>225.32599999999999</v>
      </c>
      <c r="I114" s="321">
        <v>178.33199999999999</v>
      </c>
      <c r="J114" s="339"/>
      <c r="K114" s="326"/>
      <c r="L114" s="323"/>
      <c r="M114" s="323"/>
      <c r="N114" s="324"/>
      <c r="O114" s="326"/>
      <c r="P114" s="323"/>
      <c r="Q114" s="323"/>
      <c r="R114" s="324"/>
      <c r="S114" s="329">
        <f t="shared" si="23"/>
        <v>146.97399999999999</v>
      </c>
      <c r="T114" s="321">
        <v>128.696</v>
      </c>
      <c r="U114" s="321"/>
      <c r="V114" s="337">
        <v>18.277999999999999</v>
      </c>
      <c r="W114" s="473"/>
      <c r="X114" s="469"/>
      <c r="Y114" s="469"/>
      <c r="Z114" s="474"/>
    </row>
    <row r="115" spans="1:26" x14ac:dyDescent="0.2">
      <c r="A115" s="322">
        <v>106</v>
      </c>
      <c r="B115" s="328" t="s">
        <v>7</v>
      </c>
      <c r="C115" s="329">
        <f t="shared" si="24"/>
        <v>62.814999999999998</v>
      </c>
      <c r="D115" s="307">
        <f t="shared" si="24"/>
        <v>62.814999999999998</v>
      </c>
      <c r="E115" s="307">
        <f t="shared" si="24"/>
        <v>33.158000000000001</v>
      </c>
      <c r="F115" s="337"/>
      <c r="G115" s="329">
        <f t="shared" si="21"/>
        <v>61.917999999999999</v>
      </c>
      <c r="H115" s="321">
        <v>61.917999999999999</v>
      </c>
      <c r="I115" s="321">
        <v>33.158000000000001</v>
      </c>
      <c r="J115" s="348"/>
      <c r="K115" s="326"/>
      <c r="L115" s="323"/>
      <c r="M115" s="323"/>
      <c r="N115" s="324"/>
      <c r="O115" s="326"/>
      <c r="P115" s="323"/>
      <c r="Q115" s="323"/>
      <c r="R115" s="324"/>
      <c r="S115" s="329">
        <f t="shared" si="23"/>
        <v>0.89700000000000002</v>
      </c>
      <c r="T115" s="321">
        <v>0.89700000000000002</v>
      </c>
      <c r="U115" s="318"/>
      <c r="V115" s="347"/>
      <c r="W115" s="473"/>
      <c r="X115" s="469"/>
      <c r="Y115" s="469"/>
      <c r="Z115" s="474"/>
    </row>
    <row r="116" spans="1:26" x14ac:dyDescent="0.2">
      <c r="A116" s="322">
        <v>107</v>
      </c>
      <c r="B116" s="328" t="s">
        <v>8</v>
      </c>
      <c r="C116" s="329">
        <f t="shared" si="24"/>
        <v>32.689</v>
      </c>
      <c r="D116" s="321">
        <f t="shared" si="24"/>
        <v>32.689</v>
      </c>
      <c r="E116" s="321">
        <f t="shared" si="24"/>
        <v>27.155000000000001</v>
      </c>
      <c r="F116" s="337"/>
      <c r="G116" s="329">
        <f t="shared" si="21"/>
        <v>32.689</v>
      </c>
      <c r="H116" s="321">
        <v>32.689</v>
      </c>
      <c r="I116" s="321">
        <v>27.155000000000001</v>
      </c>
      <c r="J116" s="348"/>
      <c r="K116" s="326"/>
      <c r="L116" s="323"/>
      <c r="M116" s="323"/>
      <c r="N116" s="324"/>
      <c r="O116" s="326"/>
      <c r="P116" s="323"/>
      <c r="Q116" s="323"/>
      <c r="R116" s="324"/>
      <c r="S116" s="329">
        <f t="shared" si="23"/>
        <v>0</v>
      </c>
      <c r="T116" s="321"/>
      <c r="U116" s="318"/>
      <c r="V116" s="347"/>
      <c r="W116" s="473"/>
      <c r="X116" s="469"/>
      <c r="Y116" s="469"/>
      <c r="Z116" s="474"/>
    </row>
    <row r="117" spans="1:26" x14ac:dyDescent="0.2">
      <c r="A117" s="322">
        <v>108</v>
      </c>
      <c r="B117" s="328" t="s">
        <v>9</v>
      </c>
      <c r="C117" s="329">
        <f t="shared" si="24"/>
        <v>69.516000000000005</v>
      </c>
      <c r="D117" s="321">
        <f t="shared" si="24"/>
        <v>69.516000000000005</v>
      </c>
      <c r="E117" s="321">
        <f t="shared" si="24"/>
        <v>50.631999999999998</v>
      </c>
      <c r="F117" s="337"/>
      <c r="G117" s="329">
        <f t="shared" si="21"/>
        <v>68.016000000000005</v>
      </c>
      <c r="H117" s="321">
        <v>68.016000000000005</v>
      </c>
      <c r="I117" s="321">
        <v>50.631999999999998</v>
      </c>
      <c r="J117" s="339"/>
      <c r="K117" s="326"/>
      <c r="L117" s="323"/>
      <c r="M117" s="323"/>
      <c r="N117" s="324"/>
      <c r="O117" s="326"/>
      <c r="P117" s="323"/>
      <c r="Q117" s="323"/>
      <c r="R117" s="324"/>
      <c r="S117" s="329">
        <f t="shared" si="23"/>
        <v>1.5</v>
      </c>
      <c r="T117" s="321">
        <v>1.5</v>
      </c>
      <c r="U117" s="318"/>
      <c r="V117" s="347"/>
      <c r="W117" s="473"/>
      <c r="X117" s="469"/>
      <c r="Y117" s="469"/>
      <c r="Z117" s="474"/>
    </row>
    <row r="118" spans="1:26" x14ac:dyDescent="0.2">
      <c r="A118" s="322">
        <v>109</v>
      </c>
      <c r="B118" s="328" t="s">
        <v>10</v>
      </c>
      <c r="C118" s="329">
        <f t="shared" si="24"/>
        <v>15.173999999999999</v>
      </c>
      <c r="D118" s="321">
        <f t="shared" si="24"/>
        <v>15.173999999999999</v>
      </c>
      <c r="E118" s="321">
        <f t="shared" si="24"/>
        <v>13.423999999999999</v>
      </c>
      <c r="F118" s="337"/>
      <c r="G118" s="329">
        <f t="shared" si="21"/>
        <v>15.093999999999999</v>
      </c>
      <c r="H118" s="321">
        <v>15.093999999999999</v>
      </c>
      <c r="I118" s="321">
        <v>13.423999999999999</v>
      </c>
      <c r="J118" s="348"/>
      <c r="K118" s="326"/>
      <c r="L118" s="323"/>
      <c r="M118" s="323"/>
      <c r="N118" s="324"/>
      <c r="O118" s="326"/>
      <c r="P118" s="323"/>
      <c r="Q118" s="323"/>
      <c r="R118" s="324"/>
      <c r="S118" s="329">
        <f t="shared" si="23"/>
        <v>0.08</v>
      </c>
      <c r="T118" s="321">
        <v>0.08</v>
      </c>
      <c r="U118" s="318"/>
      <c r="V118" s="347"/>
      <c r="W118" s="473"/>
      <c r="X118" s="469"/>
      <c r="Y118" s="469"/>
      <c r="Z118" s="474"/>
    </row>
    <row r="119" spans="1:26" x14ac:dyDescent="0.2">
      <c r="A119" s="322">
        <v>110</v>
      </c>
      <c r="B119" s="328" t="s">
        <v>11</v>
      </c>
      <c r="C119" s="329">
        <f t="shared" si="24"/>
        <v>26.262</v>
      </c>
      <c r="D119" s="321">
        <f t="shared" si="24"/>
        <v>26.262</v>
      </c>
      <c r="E119" s="321">
        <f t="shared" si="24"/>
        <v>22.409000000000002</v>
      </c>
      <c r="F119" s="337"/>
      <c r="G119" s="329">
        <f t="shared" si="21"/>
        <v>25.414999999999999</v>
      </c>
      <c r="H119" s="321">
        <v>25.414999999999999</v>
      </c>
      <c r="I119" s="321">
        <v>22.373000000000001</v>
      </c>
      <c r="J119" s="348"/>
      <c r="K119" s="326"/>
      <c r="L119" s="323"/>
      <c r="M119" s="323"/>
      <c r="N119" s="324"/>
      <c r="O119" s="326"/>
      <c r="P119" s="323"/>
      <c r="Q119" s="323"/>
      <c r="R119" s="324"/>
      <c r="S119" s="329">
        <f t="shared" si="23"/>
        <v>0.84699999999999998</v>
      </c>
      <c r="T119" s="321">
        <v>0.84699999999999998</v>
      </c>
      <c r="U119" s="321">
        <v>3.5999999999999997E-2</v>
      </c>
      <c r="V119" s="347"/>
      <c r="W119" s="473"/>
      <c r="X119" s="469"/>
      <c r="Y119" s="469"/>
      <c r="Z119" s="474"/>
    </row>
    <row r="120" spans="1:26" x14ac:dyDescent="0.2">
      <c r="A120" s="322">
        <f>+A119+1</f>
        <v>111</v>
      </c>
      <c r="B120" s="328" t="s">
        <v>12</v>
      </c>
      <c r="C120" s="329">
        <f t="shared" si="24"/>
        <v>65.019000000000005</v>
      </c>
      <c r="D120" s="321">
        <f t="shared" si="24"/>
        <v>65.019000000000005</v>
      </c>
      <c r="E120" s="321">
        <f t="shared" si="24"/>
        <v>44.73</v>
      </c>
      <c r="F120" s="337"/>
      <c r="G120" s="329">
        <f t="shared" si="21"/>
        <v>65.019000000000005</v>
      </c>
      <c r="H120" s="321">
        <v>65.019000000000005</v>
      </c>
      <c r="I120" s="321">
        <v>44.73</v>
      </c>
      <c r="J120" s="348"/>
      <c r="K120" s="326"/>
      <c r="L120" s="323"/>
      <c r="M120" s="323"/>
      <c r="N120" s="324"/>
      <c r="O120" s="326"/>
      <c r="P120" s="323"/>
      <c r="Q120" s="323"/>
      <c r="R120" s="324"/>
      <c r="S120" s="329"/>
      <c r="T120" s="321"/>
      <c r="U120" s="318"/>
      <c r="V120" s="347"/>
      <c r="W120" s="473"/>
      <c r="X120" s="469"/>
      <c r="Y120" s="469"/>
      <c r="Z120" s="474"/>
    </row>
    <row r="121" spans="1:26" x14ac:dyDescent="0.2">
      <c r="A121" s="322">
        <f>+A120+1</f>
        <v>112</v>
      </c>
      <c r="B121" s="328" t="s">
        <v>13</v>
      </c>
      <c r="C121" s="329">
        <f t="shared" si="24"/>
        <v>47.52</v>
      </c>
      <c r="D121" s="321">
        <f t="shared" si="24"/>
        <v>47.52</v>
      </c>
      <c r="E121" s="321">
        <f t="shared" si="24"/>
        <v>33.334000000000003</v>
      </c>
      <c r="F121" s="337"/>
      <c r="G121" s="329">
        <f t="shared" si="21"/>
        <v>47.52</v>
      </c>
      <c r="H121" s="321">
        <v>47.52</v>
      </c>
      <c r="I121" s="321">
        <v>33.334000000000003</v>
      </c>
      <c r="J121" s="348"/>
      <c r="K121" s="326"/>
      <c r="L121" s="323"/>
      <c r="M121" s="323"/>
      <c r="N121" s="324"/>
      <c r="O121" s="326"/>
      <c r="P121" s="323"/>
      <c r="Q121" s="323"/>
      <c r="R121" s="324"/>
      <c r="S121" s="329"/>
      <c r="T121" s="321"/>
      <c r="U121" s="318"/>
      <c r="V121" s="347"/>
      <c r="W121" s="473"/>
      <c r="X121" s="469"/>
      <c r="Y121" s="469"/>
      <c r="Z121" s="474"/>
    </row>
    <row r="122" spans="1:26" x14ac:dyDescent="0.2">
      <c r="A122" s="322">
        <f>+A121+1</f>
        <v>113</v>
      </c>
      <c r="B122" s="328" t="s">
        <v>14</v>
      </c>
      <c r="C122" s="329">
        <f t="shared" si="24"/>
        <v>1.4</v>
      </c>
      <c r="D122" s="321">
        <f t="shared" si="24"/>
        <v>1.4</v>
      </c>
      <c r="E122" s="321"/>
      <c r="F122" s="337"/>
      <c r="G122" s="329">
        <f t="shared" si="21"/>
        <v>1.4</v>
      </c>
      <c r="H122" s="321">
        <v>1.4</v>
      </c>
      <c r="I122" s="321"/>
      <c r="J122" s="348"/>
      <c r="K122" s="326"/>
      <c r="L122" s="323"/>
      <c r="M122" s="323"/>
      <c r="N122" s="324"/>
      <c r="O122" s="326"/>
      <c r="P122" s="323"/>
      <c r="Q122" s="323"/>
      <c r="R122" s="324"/>
      <c r="S122" s="329"/>
      <c r="T122" s="321"/>
      <c r="U122" s="318"/>
      <c r="V122" s="347"/>
      <c r="W122" s="473"/>
      <c r="X122" s="469"/>
      <c r="Y122" s="469"/>
      <c r="Z122" s="474"/>
    </row>
    <row r="123" spans="1:26" x14ac:dyDescent="0.2">
      <c r="A123" s="322">
        <v>114</v>
      </c>
      <c r="B123" s="328" t="s">
        <v>27</v>
      </c>
      <c r="C123" s="329">
        <f t="shared" si="24"/>
        <v>65.599000000000004</v>
      </c>
      <c r="D123" s="321">
        <f t="shared" si="24"/>
        <v>65.599000000000004</v>
      </c>
      <c r="E123" s="321">
        <f>I123+M123+Q123+U123</f>
        <v>45.786000000000001</v>
      </c>
      <c r="F123" s="337"/>
      <c r="G123" s="329">
        <f t="shared" si="21"/>
        <v>65.037000000000006</v>
      </c>
      <c r="H123" s="321">
        <v>65.037000000000006</v>
      </c>
      <c r="I123" s="321">
        <v>45.786000000000001</v>
      </c>
      <c r="J123" s="348"/>
      <c r="K123" s="326"/>
      <c r="L123" s="323"/>
      <c r="M123" s="323"/>
      <c r="N123" s="324"/>
      <c r="O123" s="326"/>
      <c r="P123" s="323"/>
      <c r="Q123" s="323"/>
      <c r="R123" s="324"/>
      <c r="S123" s="329">
        <f>T123+V123</f>
        <v>0.56200000000000006</v>
      </c>
      <c r="T123" s="321">
        <v>0.56200000000000006</v>
      </c>
      <c r="U123" s="318"/>
      <c r="V123" s="347"/>
      <c r="W123" s="473"/>
      <c r="X123" s="469"/>
      <c r="Y123" s="469"/>
      <c r="Z123" s="474"/>
    </row>
    <row r="124" spans="1:26" x14ac:dyDescent="0.2">
      <c r="A124" s="322">
        <v>115</v>
      </c>
      <c r="B124" s="328" t="s">
        <v>123</v>
      </c>
      <c r="C124" s="329">
        <f t="shared" si="24"/>
        <v>39.881999999999998</v>
      </c>
      <c r="D124" s="321">
        <f t="shared" si="24"/>
        <v>39.881999999999998</v>
      </c>
      <c r="E124" s="321">
        <f>I124+M124+Q124+U124</f>
        <v>27.192</v>
      </c>
      <c r="F124" s="337"/>
      <c r="G124" s="329">
        <f>+H124</f>
        <v>36.530999999999999</v>
      </c>
      <c r="H124" s="321">
        <v>36.530999999999999</v>
      </c>
      <c r="I124" s="321">
        <v>27.192</v>
      </c>
      <c r="J124" s="324"/>
      <c r="K124" s="326"/>
      <c r="L124" s="323"/>
      <c r="M124" s="323"/>
      <c r="N124" s="324"/>
      <c r="O124" s="326"/>
      <c r="P124" s="323"/>
      <c r="Q124" s="323"/>
      <c r="R124" s="324"/>
      <c r="S124" s="329">
        <f>T124+V124</f>
        <v>3.351</v>
      </c>
      <c r="T124" s="321">
        <v>3.351</v>
      </c>
      <c r="U124" s="321"/>
      <c r="V124" s="337"/>
      <c r="W124" s="473"/>
      <c r="X124" s="469"/>
      <c r="Y124" s="469"/>
      <c r="Z124" s="474"/>
    </row>
    <row r="125" spans="1:26" ht="13.5" thickBot="1" x14ac:dyDescent="0.25">
      <c r="A125" s="369">
        <v>116</v>
      </c>
      <c r="B125" s="370" t="s">
        <v>288</v>
      </c>
      <c r="C125" s="371">
        <f t="shared" si="24"/>
        <v>27.782</v>
      </c>
      <c r="D125" s="330">
        <f t="shared" si="24"/>
        <v>27.782</v>
      </c>
      <c r="E125" s="330">
        <f>I125+M125+Q125+U125</f>
        <v>25.036999999999999</v>
      </c>
      <c r="F125" s="349"/>
      <c r="G125" s="371">
        <f>+H125</f>
        <v>27.782</v>
      </c>
      <c r="H125" s="330">
        <v>27.782</v>
      </c>
      <c r="I125" s="330">
        <v>25.036999999999999</v>
      </c>
      <c r="J125" s="386"/>
      <c r="K125" s="384"/>
      <c r="L125" s="385"/>
      <c r="M125" s="385"/>
      <c r="N125" s="386"/>
      <c r="O125" s="384"/>
      <c r="P125" s="385"/>
      <c r="Q125" s="385"/>
      <c r="R125" s="386"/>
      <c r="S125" s="371"/>
      <c r="T125" s="330"/>
      <c r="U125" s="330"/>
      <c r="V125" s="349"/>
      <c r="W125" s="478"/>
      <c r="X125" s="479"/>
      <c r="Y125" s="479"/>
      <c r="Z125" s="480"/>
    </row>
    <row r="126" spans="1:26" ht="45.75" thickBot="1" x14ac:dyDescent="0.25">
      <c r="A126" s="293">
        <v>117</v>
      </c>
      <c r="B126" s="514" t="s">
        <v>189</v>
      </c>
      <c r="C126" s="297">
        <f>G126+K126+O126+S126+W126</f>
        <v>5252.9240000000009</v>
      </c>
      <c r="D126" s="298">
        <f>H126+L126+P126+T126+X126</f>
        <v>4994.9310000000005</v>
      </c>
      <c r="E126" s="298">
        <f>I126+M126+Q126+U126+Y126</f>
        <v>1280.337</v>
      </c>
      <c r="F126" s="300">
        <f>J126+N126+R126+V126+Z126</f>
        <v>257.99299999999999</v>
      </c>
      <c r="G126" s="297">
        <f>G127+SUM(G149:G160)+G162</f>
        <v>3297.440000000001</v>
      </c>
      <c r="H126" s="298">
        <f>H127+SUM(H149:H160)+H162</f>
        <v>3041.1470000000008</v>
      </c>
      <c r="I126" s="298">
        <f>I127+SUM(I149:I160)+I162</f>
        <v>435.41300000000001</v>
      </c>
      <c r="J126" s="300">
        <f>J127+SUM(J149:J160)+J162</f>
        <v>256.29300000000001</v>
      </c>
      <c r="K126" s="297">
        <f>K127+SUM(K147:K160)+SUM(K166:K173)</f>
        <v>1441.1240000000003</v>
      </c>
      <c r="L126" s="298">
        <f>L127+SUM(L147:L160)+SUM(L166:L173)</f>
        <v>1441.1240000000003</v>
      </c>
      <c r="M126" s="298">
        <f>M127+SUM(M147:M160)+SUM(M166:M173)</f>
        <v>571.27800000000002</v>
      </c>
      <c r="N126" s="300"/>
      <c r="O126" s="301"/>
      <c r="P126" s="296"/>
      <c r="Q126" s="296"/>
      <c r="R126" s="387"/>
      <c r="S126" s="297">
        <f t="shared" ref="S126:X126" si="25">S149+S166</f>
        <v>410.947</v>
      </c>
      <c r="T126" s="298">
        <f t="shared" si="25"/>
        <v>410.947</v>
      </c>
      <c r="U126" s="298">
        <f t="shared" si="25"/>
        <v>273.64600000000002</v>
      </c>
      <c r="V126" s="300"/>
      <c r="W126" s="517">
        <f t="shared" si="25"/>
        <v>103.41300000000001</v>
      </c>
      <c r="X126" s="515">
        <f t="shared" si="25"/>
        <v>101.71299999999999</v>
      </c>
      <c r="Y126" s="515"/>
      <c r="Z126" s="516">
        <f>Z149+Z166</f>
        <v>1.7</v>
      </c>
    </row>
    <row r="127" spans="1:26" x14ac:dyDescent="0.2">
      <c r="A127" s="304">
        <v>118</v>
      </c>
      <c r="B127" s="320" t="s">
        <v>135</v>
      </c>
      <c r="C127" s="309">
        <f t="shared" si="24"/>
        <v>3301.8560000000007</v>
      </c>
      <c r="D127" s="307">
        <f t="shared" si="24"/>
        <v>3045.5630000000006</v>
      </c>
      <c r="E127" s="307">
        <f>I127+M127+Q127+U127</f>
        <v>1.6539999999999999</v>
      </c>
      <c r="F127" s="308">
        <f>J127+N127+R127+V127</f>
        <v>256.29300000000001</v>
      </c>
      <c r="G127" s="528">
        <f>SUM(G128:G146)</f>
        <v>2725.8360000000007</v>
      </c>
      <c r="H127" s="417">
        <f>SUM(H128:H146)</f>
        <v>2469.5430000000006</v>
      </c>
      <c r="I127" s="417"/>
      <c r="J127" s="537">
        <f>SUM(J128:J141)</f>
        <v>256.29300000000001</v>
      </c>
      <c r="K127" s="314">
        <f>SUM(K128:K138)</f>
        <v>576.02</v>
      </c>
      <c r="L127" s="307">
        <f>SUM(L128:L138)</f>
        <v>576.02</v>
      </c>
      <c r="M127" s="307">
        <f>SUM(M128:M138)</f>
        <v>1.6539999999999999</v>
      </c>
      <c r="N127" s="362"/>
      <c r="O127" s="380"/>
      <c r="P127" s="366"/>
      <c r="Q127" s="366"/>
      <c r="R127" s="362"/>
      <c r="S127" s="380"/>
      <c r="T127" s="366"/>
      <c r="U127" s="366"/>
      <c r="V127" s="365"/>
      <c r="W127" s="484"/>
      <c r="X127" s="485"/>
      <c r="Y127" s="485"/>
      <c r="Z127" s="486"/>
    </row>
    <row r="128" spans="1:26" x14ac:dyDescent="0.2">
      <c r="A128" s="322">
        <f>+A127+1</f>
        <v>119</v>
      </c>
      <c r="B128" s="236" t="s">
        <v>59</v>
      </c>
      <c r="C128" s="312">
        <f t="shared" si="24"/>
        <v>1722.366</v>
      </c>
      <c r="D128" s="323">
        <f t="shared" si="24"/>
        <v>1722.366</v>
      </c>
      <c r="E128" s="321"/>
      <c r="F128" s="337"/>
      <c r="G128" s="423">
        <f>H128+J128</f>
        <v>1722.366</v>
      </c>
      <c r="H128" s="323">
        <v>1722.366</v>
      </c>
      <c r="I128" s="323"/>
      <c r="J128" s="424"/>
      <c r="K128" s="340"/>
      <c r="L128" s="323"/>
      <c r="M128" s="323"/>
      <c r="N128" s="324"/>
      <c r="O128" s="326"/>
      <c r="P128" s="323"/>
      <c r="Q128" s="323"/>
      <c r="R128" s="324"/>
      <c r="S128" s="326"/>
      <c r="T128" s="323"/>
      <c r="U128" s="323"/>
      <c r="V128" s="325"/>
      <c r="W128" s="473"/>
      <c r="X128" s="469"/>
      <c r="Y128" s="469"/>
      <c r="Z128" s="474"/>
    </row>
    <row r="129" spans="1:26" x14ac:dyDescent="0.2">
      <c r="A129" s="322">
        <f>+A128+1</f>
        <v>120</v>
      </c>
      <c r="B129" s="236" t="s">
        <v>60</v>
      </c>
      <c r="C129" s="312">
        <f t="shared" si="24"/>
        <v>34.097000000000001</v>
      </c>
      <c r="D129" s="323">
        <f t="shared" si="24"/>
        <v>34.097000000000001</v>
      </c>
      <c r="E129" s="321"/>
      <c r="F129" s="337"/>
      <c r="G129" s="423">
        <f>H129+J129</f>
        <v>34.097000000000001</v>
      </c>
      <c r="H129" s="323">
        <v>34.097000000000001</v>
      </c>
      <c r="I129" s="323"/>
      <c r="J129" s="424"/>
      <c r="K129" s="340"/>
      <c r="L129" s="323"/>
      <c r="M129" s="323"/>
      <c r="N129" s="324"/>
      <c r="O129" s="326"/>
      <c r="P129" s="323"/>
      <c r="Q129" s="323"/>
      <c r="R129" s="324"/>
      <c r="S129" s="326"/>
      <c r="T129" s="323"/>
      <c r="U129" s="323"/>
      <c r="V129" s="325"/>
      <c r="W129" s="473"/>
      <c r="X129" s="469"/>
      <c r="Y129" s="469"/>
      <c r="Z129" s="474"/>
    </row>
    <row r="130" spans="1:26" x14ac:dyDescent="0.2">
      <c r="A130" s="322">
        <f>+A129+1</f>
        <v>121</v>
      </c>
      <c r="B130" s="236" t="s">
        <v>61</v>
      </c>
      <c r="C130" s="312">
        <f t="shared" si="24"/>
        <v>59.168999999999997</v>
      </c>
      <c r="D130" s="323">
        <f t="shared" si="24"/>
        <v>59.168999999999997</v>
      </c>
      <c r="E130" s="321"/>
      <c r="F130" s="337"/>
      <c r="G130" s="423">
        <f>H130+J130</f>
        <v>59.168999999999997</v>
      </c>
      <c r="H130" s="323">
        <v>59.168999999999997</v>
      </c>
      <c r="I130" s="323"/>
      <c r="J130" s="424"/>
      <c r="K130" s="340"/>
      <c r="L130" s="323"/>
      <c r="M130" s="323"/>
      <c r="N130" s="324"/>
      <c r="O130" s="326"/>
      <c r="P130" s="323"/>
      <c r="Q130" s="323"/>
      <c r="R130" s="324"/>
      <c r="S130" s="326"/>
      <c r="T130" s="323"/>
      <c r="U130" s="323"/>
      <c r="V130" s="325"/>
      <c r="W130" s="473"/>
      <c r="X130" s="469"/>
      <c r="Y130" s="469"/>
      <c r="Z130" s="474"/>
    </row>
    <row r="131" spans="1:26" x14ac:dyDescent="0.2">
      <c r="A131" s="322">
        <v>122</v>
      </c>
      <c r="B131" s="236" t="s">
        <v>62</v>
      </c>
      <c r="C131" s="312">
        <f t="shared" si="24"/>
        <v>5.7220000000000004</v>
      </c>
      <c r="D131" s="323">
        <f t="shared" si="24"/>
        <v>5.7220000000000004</v>
      </c>
      <c r="E131" s="321"/>
      <c r="F131" s="337"/>
      <c r="G131" s="423">
        <f>H131+J131</f>
        <v>5.7220000000000004</v>
      </c>
      <c r="H131" s="323">
        <v>5.7220000000000004</v>
      </c>
      <c r="I131" s="323"/>
      <c r="J131" s="424"/>
      <c r="K131" s="340"/>
      <c r="L131" s="323"/>
      <c r="M131" s="323"/>
      <c r="N131" s="324"/>
      <c r="O131" s="326"/>
      <c r="P131" s="323"/>
      <c r="Q131" s="323"/>
      <c r="R131" s="324"/>
      <c r="S131" s="326"/>
      <c r="T131" s="323"/>
      <c r="U131" s="323"/>
      <c r="V131" s="325"/>
      <c r="W131" s="473"/>
      <c r="X131" s="469"/>
      <c r="Y131" s="469"/>
      <c r="Z131" s="474"/>
    </row>
    <row r="132" spans="1:26" x14ac:dyDescent="0.2">
      <c r="A132" s="322">
        <v>123</v>
      </c>
      <c r="B132" s="345" t="s">
        <v>251</v>
      </c>
      <c r="C132" s="312">
        <f t="shared" si="24"/>
        <v>284.089</v>
      </c>
      <c r="D132" s="323">
        <f t="shared" si="24"/>
        <v>284.089</v>
      </c>
      <c r="E132" s="321"/>
      <c r="F132" s="337"/>
      <c r="G132" s="423">
        <f>H132+J132</f>
        <v>284.089</v>
      </c>
      <c r="H132" s="323">
        <v>284.089</v>
      </c>
      <c r="I132" s="323"/>
      <c r="J132" s="424"/>
      <c r="K132" s="340"/>
      <c r="L132" s="323"/>
      <c r="M132" s="323"/>
      <c r="N132" s="324"/>
      <c r="O132" s="326"/>
      <c r="P132" s="323"/>
      <c r="Q132" s="323"/>
      <c r="R132" s="324"/>
      <c r="S132" s="326"/>
      <c r="T132" s="323"/>
      <c r="U132" s="323"/>
      <c r="V132" s="325"/>
      <c r="W132" s="473"/>
      <c r="X132" s="469"/>
      <c r="Y132" s="469"/>
      <c r="Z132" s="474"/>
    </row>
    <row r="133" spans="1:26" x14ac:dyDescent="0.2">
      <c r="A133" s="322">
        <v>124</v>
      </c>
      <c r="B133" s="388" t="s">
        <v>2</v>
      </c>
      <c r="C133" s="312">
        <f t="shared" si="24"/>
        <v>316.75099999999998</v>
      </c>
      <c r="D133" s="323">
        <f t="shared" si="24"/>
        <v>316.75099999999998</v>
      </c>
      <c r="E133" s="321"/>
      <c r="F133" s="337"/>
      <c r="G133" s="423"/>
      <c r="H133" s="323"/>
      <c r="I133" s="323"/>
      <c r="J133" s="424"/>
      <c r="K133" s="340">
        <f>L133+N133</f>
        <v>316.75099999999998</v>
      </c>
      <c r="L133" s="323">
        <v>316.75099999999998</v>
      </c>
      <c r="M133" s="323"/>
      <c r="N133" s="324"/>
      <c r="O133" s="326"/>
      <c r="P133" s="323"/>
      <c r="Q133" s="323"/>
      <c r="R133" s="324"/>
      <c r="S133" s="326"/>
      <c r="T133" s="323"/>
      <c r="U133" s="323"/>
      <c r="V133" s="325"/>
      <c r="W133" s="473"/>
      <c r="X133" s="469"/>
      <c r="Y133" s="469"/>
      <c r="Z133" s="474"/>
    </row>
    <row r="134" spans="1:26" x14ac:dyDescent="0.2">
      <c r="A134" s="322">
        <v>125</v>
      </c>
      <c r="B134" s="236" t="s">
        <v>64</v>
      </c>
      <c r="C134" s="312">
        <f t="shared" si="24"/>
        <v>257.59100000000001</v>
      </c>
      <c r="D134" s="323">
        <f t="shared" si="24"/>
        <v>257.59100000000001</v>
      </c>
      <c r="E134" s="321"/>
      <c r="F134" s="337"/>
      <c r="G134" s="423"/>
      <c r="H134" s="323"/>
      <c r="I134" s="323"/>
      <c r="J134" s="424"/>
      <c r="K134" s="340">
        <f>L134+N134</f>
        <v>257.59100000000001</v>
      </c>
      <c r="L134" s="323">
        <v>257.59100000000001</v>
      </c>
      <c r="M134" s="323"/>
      <c r="N134" s="324"/>
      <c r="O134" s="326"/>
      <c r="P134" s="323"/>
      <c r="Q134" s="323"/>
      <c r="R134" s="324"/>
      <c r="S134" s="326"/>
      <c r="T134" s="323"/>
      <c r="U134" s="323"/>
      <c r="V134" s="325"/>
      <c r="W134" s="473"/>
      <c r="X134" s="469"/>
      <c r="Y134" s="469"/>
      <c r="Z134" s="474"/>
    </row>
    <row r="135" spans="1:26" x14ac:dyDescent="0.2">
      <c r="A135" s="322">
        <v>126</v>
      </c>
      <c r="B135" s="236" t="s">
        <v>65</v>
      </c>
      <c r="C135" s="312">
        <f t="shared" si="24"/>
        <v>298.64400000000001</v>
      </c>
      <c r="D135" s="323">
        <f t="shared" si="24"/>
        <v>298.64400000000001</v>
      </c>
      <c r="E135" s="321"/>
      <c r="F135" s="337"/>
      <c r="G135" s="423">
        <f>H135+J135</f>
        <v>298.64400000000001</v>
      </c>
      <c r="H135" s="323">
        <v>298.64400000000001</v>
      </c>
      <c r="I135" s="323"/>
      <c r="J135" s="424"/>
      <c r="K135" s="340"/>
      <c r="L135" s="323"/>
      <c r="M135" s="323"/>
      <c r="N135" s="324"/>
      <c r="O135" s="326"/>
      <c r="P135" s="323"/>
      <c r="Q135" s="323"/>
      <c r="R135" s="324"/>
      <c r="S135" s="326"/>
      <c r="T135" s="323"/>
      <c r="U135" s="323"/>
      <c r="V135" s="325"/>
      <c r="W135" s="473"/>
      <c r="X135" s="469"/>
      <c r="Y135" s="469"/>
      <c r="Z135" s="474"/>
    </row>
    <row r="136" spans="1:26" ht="25.5" x14ac:dyDescent="0.2">
      <c r="A136" s="389">
        <v>127</v>
      </c>
      <c r="B136" s="342" t="s">
        <v>66</v>
      </c>
      <c r="C136" s="390">
        <f t="shared" si="24"/>
        <v>17.498000000000001</v>
      </c>
      <c r="D136" s="391">
        <f t="shared" si="24"/>
        <v>17.498000000000001</v>
      </c>
      <c r="E136" s="392"/>
      <c r="F136" s="535"/>
      <c r="G136" s="538">
        <f>H136+J136</f>
        <v>17.498000000000001</v>
      </c>
      <c r="H136" s="391">
        <v>17.498000000000001</v>
      </c>
      <c r="I136" s="393"/>
      <c r="J136" s="539"/>
      <c r="K136" s="340"/>
      <c r="L136" s="393"/>
      <c r="M136" s="393"/>
      <c r="N136" s="395"/>
      <c r="O136" s="396"/>
      <c r="P136" s="393"/>
      <c r="Q136" s="393"/>
      <c r="R136" s="395"/>
      <c r="S136" s="397"/>
      <c r="T136" s="393"/>
      <c r="U136" s="393"/>
      <c r="V136" s="394"/>
      <c r="W136" s="473"/>
      <c r="X136" s="469"/>
      <c r="Y136" s="469"/>
      <c r="Z136" s="474"/>
    </row>
    <row r="137" spans="1:26" x14ac:dyDescent="0.2">
      <c r="A137" s="389">
        <v>128</v>
      </c>
      <c r="B137" s="342" t="s">
        <v>39</v>
      </c>
      <c r="C137" s="390">
        <f t="shared" si="24"/>
        <v>1.6779999999999999</v>
      </c>
      <c r="D137" s="391">
        <f t="shared" si="24"/>
        <v>1.6779999999999999</v>
      </c>
      <c r="E137" s="391">
        <f>I137+M137+Q137+U137</f>
        <v>1.6539999999999999</v>
      </c>
      <c r="F137" s="535"/>
      <c r="G137" s="538"/>
      <c r="H137" s="391"/>
      <c r="I137" s="393"/>
      <c r="J137" s="539"/>
      <c r="K137" s="340">
        <f>L137+N137</f>
        <v>1.6779999999999999</v>
      </c>
      <c r="L137" s="393">
        <v>1.6779999999999999</v>
      </c>
      <c r="M137" s="393">
        <v>1.6539999999999999</v>
      </c>
      <c r="N137" s="395"/>
      <c r="O137" s="396"/>
      <c r="P137" s="393"/>
      <c r="Q137" s="393"/>
      <c r="R137" s="395"/>
      <c r="S137" s="397"/>
      <c r="T137" s="393"/>
      <c r="U137" s="393"/>
      <c r="V137" s="394"/>
      <c r="W137" s="473"/>
      <c r="X137" s="469"/>
      <c r="Y137" s="469"/>
      <c r="Z137" s="474"/>
    </row>
    <row r="138" spans="1:26" ht="38.25" x14ac:dyDescent="0.2">
      <c r="A138" s="322">
        <v>129</v>
      </c>
      <c r="B138" s="344" t="s">
        <v>287</v>
      </c>
      <c r="C138" s="312">
        <f t="shared" ref="C138:E165" si="26">G138+K138+O138+S138</f>
        <v>61.362000000000002</v>
      </c>
      <c r="D138" s="391"/>
      <c r="E138" s="321"/>
      <c r="F138" s="347">
        <v>61.362000000000002</v>
      </c>
      <c r="G138" s="538">
        <f t="shared" ref="G138:G149" si="27">H138+J138</f>
        <v>61.362000000000002</v>
      </c>
      <c r="H138" s="323"/>
      <c r="I138" s="323"/>
      <c r="J138" s="424">
        <v>61.362000000000002</v>
      </c>
      <c r="K138" s="340"/>
      <c r="L138" s="323"/>
      <c r="M138" s="323"/>
      <c r="N138" s="324"/>
      <c r="O138" s="326"/>
      <c r="P138" s="323"/>
      <c r="Q138" s="323"/>
      <c r="R138" s="348" t="s">
        <v>237</v>
      </c>
      <c r="S138" s="326"/>
      <c r="T138" s="323"/>
      <c r="U138" s="323"/>
      <c r="V138" s="325"/>
      <c r="W138" s="473"/>
      <c r="X138" s="469"/>
      <c r="Y138" s="469"/>
      <c r="Z138" s="474"/>
    </row>
    <row r="139" spans="1:26" x14ac:dyDescent="0.2">
      <c r="A139" s="322">
        <v>130</v>
      </c>
      <c r="B139" s="252" t="s">
        <v>295</v>
      </c>
      <c r="C139" s="154">
        <f t="shared" si="26"/>
        <v>194.93100000000001</v>
      </c>
      <c r="D139" s="219"/>
      <c r="E139" s="155"/>
      <c r="F139" s="220">
        <f>J139++N139+R139+V139</f>
        <v>194.93100000000001</v>
      </c>
      <c r="G139" s="154">
        <f t="shared" si="27"/>
        <v>194.93100000000001</v>
      </c>
      <c r="H139" s="155"/>
      <c r="I139" s="155"/>
      <c r="J139" s="221">
        <v>194.93100000000001</v>
      </c>
      <c r="K139" s="340"/>
      <c r="L139" s="323"/>
      <c r="M139" s="323"/>
      <c r="N139" s="324"/>
      <c r="O139" s="326"/>
      <c r="P139" s="323"/>
      <c r="Q139" s="323"/>
      <c r="R139" s="348"/>
      <c r="S139" s="326"/>
      <c r="T139" s="323"/>
      <c r="U139" s="323"/>
      <c r="V139" s="325"/>
      <c r="W139" s="473"/>
      <c r="X139" s="469"/>
      <c r="Y139" s="469"/>
      <c r="Z139" s="474"/>
    </row>
    <row r="140" spans="1:26" x14ac:dyDescent="0.2">
      <c r="A140" s="322">
        <v>131</v>
      </c>
      <c r="B140" s="342" t="s">
        <v>67</v>
      </c>
      <c r="C140" s="312">
        <f t="shared" si="26"/>
        <v>4.7389999999999999</v>
      </c>
      <c r="D140" s="391">
        <f t="shared" si="26"/>
        <v>4.7389999999999999</v>
      </c>
      <c r="E140" s="321"/>
      <c r="F140" s="347"/>
      <c r="G140" s="538">
        <f t="shared" si="27"/>
        <v>4.7389999999999999</v>
      </c>
      <c r="H140" s="323">
        <v>4.7389999999999999</v>
      </c>
      <c r="I140" s="323"/>
      <c r="J140" s="424"/>
      <c r="K140" s="340"/>
      <c r="L140" s="323"/>
      <c r="M140" s="323"/>
      <c r="N140" s="324"/>
      <c r="O140" s="326"/>
      <c r="P140" s="323"/>
      <c r="Q140" s="323"/>
      <c r="R140" s="324"/>
      <c r="S140" s="326"/>
      <c r="T140" s="323"/>
      <c r="U140" s="323"/>
      <c r="V140" s="325"/>
      <c r="W140" s="473"/>
      <c r="X140" s="469"/>
      <c r="Y140" s="469"/>
      <c r="Z140" s="474"/>
    </row>
    <row r="141" spans="1:26" ht="25.5" x14ac:dyDescent="0.2">
      <c r="A141" s="322">
        <v>132</v>
      </c>
      <c r="B141" s="342" t="s">
        <v>252</v>
      </c>
      <c r="C141" s="312">
        <f t="shared" si="26"/>
        <v>20</v>
      </c>
      <c r="D141" s="391">
        <f t="shared" si="26"/>
        <v>20</v>
      </c>
      <c r="E141" s="321"/>
      <c r="F141" s="347"/>
      <c r="G141" s="538">
        <f t="shared" si="27"/>
        <v>20</v>
      </c>
      <c r="H141" s="323">
        <v>20</v>
      </c>
      <c r="I141" s="323"/>
      <c r="J141" s="424"/>
      <c r="K141" s="340"/>
      <c r="L141" s="323"/>
      <c r="M141" s="323"/>
      <c r="N141" s="324"/>
      <c r="O141" s="326"/>
      <c r="P141" s="323"/>
      <c r="Q141" s="323"/>
      <c r="R141" s="324"/>
      <c r="S141" s="326"/>
      <c r="T141" s="323"/>
      <c r="U141" s="323"/>
      <c r="V141" s="325"/>
      <c r="W141" s="473"/>
      <c r="X141" s="469"/>
      <c r="Y141" s="469"/>
      <c r="Z141" s="474"/>
    </row>
    <row r="142" spans="1:26" x14ac:dyDescent="0.2">
      <c r="A142" s="322">
        <v>133</v>
      </c>
      <c r="B142" s="199" t="s">
        <v>267</v>
      </c>
      <c r="C142" s="312">
        <f t="shared" si="26"/>
        <v>18.553999999999998</v>
      </c>
      <c r="D142" s="391">
        <f t="shared" si="26"/>
        <v>18.553999999999998</v>
      </c>
      <c r="E142" s="321"/>
      <c r="F142" s="347"/>
      <c r="G142" s="538">
        <f t="shared" si="27"/>
        <v>18.553999999999998</v>
      </c>
      <c r="H142" s="323">
        <v>18.553999999999998</v>
      </c>
      <c r="I142" s="323"/>
      <c r="J142" s="424"/>
      <c r="K142" s="340"/>
      <c r="L142" s="323"/>
      <c r="M142" s="323"/>
      <c r="N142" s="324"/>
      <c r="O142" s="326"/>
      <c r="P142" s="323"/>
      <c r="Q142" s="323"/>
      <c r="R142" s="324"/>
      <c r="S142" s="326"/>
      <c r="T142" s="323"/>
      <c r="U142" s="323"/>
      <c r="V142" s="325"/>
      <c r="W142" s="473"/>
      <c r="X142" s="469"/>
      <c r="Y142" s="469"/>
      <c r="Z142" s="474"/>
    </row>
    <row r="143" spans="1:26" ht="25.5" customHeight="1" x14ac:dyDescent="0.2">
      <c r="A143" s="322">
        <v>134</v>
      </c>
      <c r="B143" s="398" t="s">
        <v>268</v>
      </c>
      <c r="C143" s="312">
        <f t="shared" si="26"/>
        <v>0.80400000000000005</v>
      </c>
      <c r="D143" s="391">
        <f t="shared" si="26"/>
        <v>0.80400000000000005</v>
      </c>
      <c r="E143" s="321"/>
      <c r="F143" s="347"/>
      <c r="G143" s="538">
        <f t="shared" si="27"/>
        <v>0.80400000000000005</v>
      </c>
      <c r="H143" s="323">
        <v>0.80400000000000005</v>
      </c>
      <c r="I143" s="323"/>
      <c r="J143" s="424"/>
      <c r="K143" s="340"/>
      <c r="L143" s="323"/>
      <c r="M143" s="323"/>
      <c r="N143" s="324"/>
      <c r="O143" s="326"/>
      <c r="P143" s="323"/>
      <c r="Q143" s="323"/>
      <c r="R143" s="324"/>
      <c r="S143" s="326"/>
      <c r="T143" s="323"/>
      <c r="U143" s="323"/>
      <c r="V143" s="325"/>
      <c r="W143" s="473"/>
      <c r="X143" s="469"/>
      <c r="Y143" s="469"/>
      <c r="Z143" s="474"/>
    </row>
    <row r="144" spans="1:26" ht="12.75" customHeight="1" x14ac:dyDescent="0.2">
      <c r="A144" s="322">
        <v>135</v>
      </c>
      <c r="B144" s="236" t="s">
        <v>69</v>
      </c>
      <c r="C144" s="312">
        <f t="shared" si="26"/>
        <v>0.28999999999999998</v>
      </c>
      <c r="D144" s="391">
        <f t="shared" si="26"/>
        <v>0.28999999999999998</v>
      </c>
      <c r="E144" s="321"/>
      <c r="F144" s="347"/>
      <c r="G144" s="538">
        <f t="shared" si="27"/>
        <v>0.28999999999999998</v>
      </c>
      <c r="H144" s="323">
        <v>0.28999999999999998</v>
      </c>
      <c r="I144" s="323"/>
      <c r="J144" s="424"/>
      <c r="K144" s="340"/>
      <c r="L144" s="323"/>
      <c r="M144" s="323"/>
      <c r="N144" s="324"/>
      <c r="O144" s="326"/>
      <c r="P144" s="323"/>
      <c r="Q144" s="323"/>
      <c r="R144" s="324"/>
      <c r="S144" s="326"/>
      <c r="T144" s="323"/>
      <c r="U144" s="323"/>
      <c r="V144" s="325"/>
      <c r="W144" s="473"/>
      <c r="X144" s="469"/>
      <c r="Y144" s="469"/>
      <c r="Z144" s="474"/>
    </row>
    <row r="145" spans="1:26" ht="12.75" customHeight="1" x14ac:dyDescent="0.2">
      <c r="A145" s="322">
        <v>136</v>
      </c>
      <c r="B145" s="446" t="s">
        <v>293</v>
      </c>
      <c r="C145" s="445">
        <f t="shared" si="26"/>
        <v>1.151</v>
      </c>
      <c r="D145" s="214">
        <f>H145+L145+P145+T145</f>
        <v>1.151</v>
      </c>
      <c r="E145" s="214"/>
      <c r="F145" s="215"/>
      <c r="G145" s="216">
        <f t="shared" si="27"/>
        <v>1.151</v>
      </c>
      <c r="H145" s="214">
        <v>1.151</v>
      </c>
      <c r="I145" s="323"/>
      <c r="J145" s="424"/>
      <c r="K145" s="340"/>
      <c r="L145" s="323"/>
      <c r="M145" s="323"/>
      <c r="N145" s="324"/>
      <c r="O145" s="326"/>
      <c r="P145" s="323"/>
      <c r="Q145" s="323"/>
      <c r="R145" s="324"/>
      <c r="S145" s="326"/>
      <c r="T145" s="323"/>
      <c r="U145" s="323"/>
      <c r="V145" s="325"/>
      <c r="W145" s="473"/>
      <c r="X145" s="469"/>
      <c r="Y145" s="469"/>
      <c r="Z145" s="474"/>
    </row>
    <row r="146" spans="1:26" ht="12.75" customHeight="1" x14ac:dyDescent="0.2">
      <c r="A146" s="322">
        <v>137</v>
      </c>
      <c r="B146" s="446" t="s">
        <v>294</v>
      </c>
      <c r="C146" s="216">
        <f t="shared" si="26"/>
        <v>2.42</v>
      </c>
      <c r="D146" s="213">
        <f>H146+L146+P146+T146</f>
        <v>2.42</v>
      </c>
      <c r="E146" s="214"/>
      <c r="F146" s="215"/>
      <c r="G146" s="216">
        <f t="shared" si="27"/>
        <v>2.42</v>
      </c>
      <c r="H146" s="214">
        <v>2.42</v>
      </c>
      <c r="I146" s="323"/>
      <c r="J146" s="424"/>
      <c r="K146" s="340"/>
      <c r="L146" s="323"/>
      <c r="M146" s="323"/>
      <c r="N146" s="324"/>
      <c r="O146" s="326"/>
      <c r="P146" s="323"/>
      <c r="Q146" s="323"/>
      <c r="R146" s="324"/>
      <c r="S146" s="326"/>
      <c r="T146" s="323"/>
      <c r="U146" s="323"/>
      <c r="V146" s="325"/>
      <c r="W146" s="473"/>
      <c r="X146" s="469"/>
      <c r="Y146" s="469"/>
      <c r="Z146" s="474"/>
    </row>
    <row r="147" spans="1:26" ht="12.75" customHeight="1" x14ac:dyDescent="0.2">
      <c r="A147" s="322">
        <v>138</v>
      </c>
      <c r="B147" s="243" t="s">
        <v>4</v>
      </c>
      <c r="C147" s="448">
        <f t="shared" si="26"/>
        <v>9.9469999999999992</v>
      </c>
      <c r="D147" s="449">
        <f>H147+L147+P147+T147</f>
        <v>9.9469999999999992</v>
      </c>
      <c r="E147" s="449">
        <f>I147+M147+Q147+U147</f>
        <v>9.7360000000000007</v>
      </c>
      <c r="F147" s="447"/>
      <c r="G147" s="540"/>
      <c r="H147" s="447"/>
      <c r="I147" s="323"/>
      <c r="J147" s="424"/>
      <c r="K147" s="327">
        <f t="shared" ref="K147:K161" si="28">L147+N147</f>
        <v>9.9469999999999992</v>
      </c>
      <c r="L147" s="321">
        <v>9.9469999999999992</v>
      </c>
      <c r="M147" s="321">
        <v>9.7360000000000007</v>
      </c>
      <c r="N147" s="324"/>
      <c r="O147" s="326"/>
      <c r="P147" s="323"/>
      <c r="Q147" s="323"/>
      <c r="R147" s="324"/>
      <c r="S147" s="326"/>
      <c r="T147" s="323"/>
      <c r="U147" s="323"/>
      <c r="V147" s="325"/>
      <c r="W147" s="473"/>
      <c r="X147" s="469"/>
      <c r="Y147" s="469"/>
      <c r="Z147" s="474"/>
    </row>
    <row r="148" spans="1:26" ht="12.75" customHeight="1" x14ac:dyDescent="0.2">
      <c r="A148" s="322">
        <v>139</v>
      </c>
      <c r="B148" s="328" t="s">
        <v>5</v>
      </c>
      <c r="C148" s="331">
        <f t="shared" si="26"/>
        <v>2.891</v>
      </c>
      <c r="D148" s="332">
        <f t="shared" si="26"/>
        <v>2.891</v>
      </c>
      <c r="E148" s="332">
        <f>I148+M148+Q148+U148</f>
        <v>2.83</v>
      </c>
      <c r="F148" s="336"/>
      <c r="G148" s="538"/>
      <c r="H148" s="323"/>
      <c r="I148" s="323"/>
      <c r="J148" s="424"/>
      <c r="K148" s="327">
        <f t="shared" si="28"/>
        <v>2.891</v>
      </c>
      <c r="L148" s="321">
        <v>2.891</v>
      </c>
      <c r="M148" s="321">
        <v>2.83</v>
      </c>
      <c r="N148" s="324"/>
      <c r="O148" s="326"/>
      <c r="P148" s="323"/>
      <c r="Q148" s="323"/>
      <c r="R148" s="324"/>
      <c r="S148" s="326"/>
      <c r="T148" s="323"/>
      <c r="U148" s="323"/>
      <c r="V148" s="325"/>
      <c r="W148" s="473"/>
      <c r="X148" s="469"/>
      <c r="Y148" s="469"/>
      <c r="Z148" s="474"/>
    </row>
    <row r="149" spans="1:26" x14ac:dyDescent="0.2">
      <c r="A149" s="322">
        <v>140</v>
      </c>
      <c r="B149" s="328" t="s">
        <v>26</v>
      </c>
      <c r="C149" s="331">
        <f>G149+K149+O149+S149+W149</f>
        <v>973.25099999999998</v>
      </c>
      <c r="D149" s="332">
        <f>H149+L149+P149+T149+X149</f>
        <v>971.55099999999993</v>
      </c>
      <c r="E149" s="332">
        <f>I149+M149+Q149+U149+Y149</f>
        <v>769.17099999999994</v>
      </c>
      <c r="F149" s="334">
        <f>J149+N149+R149+V149+Z149</f>
        <v>1.7</v>
      </c>
      <c r="G149" s="541">
        <f t="shared" si="27"/>
        <v>505.55</v>
      </c>
      <c r="H149" s="321">
        <v>505.55</v>
      </c>
      <c r="I149" s="321">
        <v>435.41300000000001</v>
      </c>
      <c r="J149" s="508"/>
      <c r="K149" s="327">
        <f t="shared" si="28"/>
        <v>303.78199999999998</v>
      </c>
      <c r="L149" s="321">
        <v>303.78199999999998</v>
      </c>
      <c r="M149" s="321">
        <v>263.98200000000003</v>
      </c>
      <c r="N149" s="324"/>
      <c r="O149" s="326"/>
      <c r="P149" s="323"/>
      <c r="Q149" s="323"/>
      <c r="R149" s="324"/>
      <c r="S149" s="329">
        <f>T149+V149</f>
        <v>93.072999999999993</v>
      </c>
      <c r="T149" s="321">
        <v>93.072999999999993</v>
      </c>
      <c r="U149" s="321">
        <v>69.775999999999996</v>
      </c>
      <c r="V149" s="337"/>
      <c r="W149" s="329">
        <f>X149+Z149</f>
        <v>70.846000000000004</v>
      </c>
      <c r="X149" s="494">
        <v>69.146000000000001</v>
      </c>
      <c r="Y149" s="494"/>
      <c r="Z149" s="42">
        <v>1.7</v>
      </c>
    </row>
    <row r="150" spans="1:26" x14ac:dyDescent="0.2">
      <c r="A150" s="322">
        <v>141</v>
      </c>
      <c r="B150" s="328" t="s">
        <v>7</v>
      </c>
      <c r="C150" s="329">
        <f t="shared" si="26"/>
        <v>28.538</v>
      </c>
      <c r="D150" s="307">
        <f t="shared" si="26"/>
        <v>28.538</v>
      </c>
      <c r="E150" s="307">
        <f t="shared" si="26"/>
        <v>9.1539999999999999</v>
      </c>
      <c r="F150" s="337"/>
      <c r="G150" s="426"/>
      <c r="H150" s="318"/>
      <c r="I150" s="318"/>
      <c r="J150" s="505"/>
      <c r="K150" s="327">
        <f t="shared" si="28"/>
        <v>28.538</v>
      </c>
      <c r="L150" s="321">
        <v>28.538</v>
      </c>
      <c r="M150" s="321">
        <v>9.1539999999999999</v>
      </c>
      <c r="N150" s="348"/>
      <c r="O150" s="326"/>
      <c r="P150" s="323"/>
      <c r="Q150" s="323"/>
      <c r="R150" s="324"/>
      <c r="S150" s="326"/>
      <c r="T150" s="323"/>
      <c r="U150" s="323"/>
      <c r="V150" s="325"/>
      <c r="W150" s="473"/>
      <c r="X150" s="469"/>
      <c r="Y150" s="469"/>
      <c r="Z150" s="474"/>
    </row>
    <row r="151" spans="1:26" x14ac:dyDescent="0.2">
      <c r="A151" s="322">
        <v>142</v>
      </c>
      <c r="B151" s="328" t="s">
        <v>8</v>
      </c>
      <c r="C151" s="329">
        <f t="shared" si="26"/>
        <v>14.874000000000001</v>
      </c>
      <c r="D151" s="321">
        <f t="shared" si="26"/>
        <v>14.874000000000001</v>
      </c>
      <c r="E151" s="321">
        <f t="shared" si="26"/>
        <v>6.524</v>
      </c>
      <c r="F151" s="337"/>
      <c r="G151" s="426"/>
      <c r="H151" s="318"/>
      <c r="I151" s="318"/>
      <c r="J151" s="505"/>
      <c r="K151" s="327">
        <f t="shared" si="28"/>
        <v>14.874000000000001</v>
      </c>
      <c r="L151" s="321">
        <v>14.874000000000001</v>
      </c>
      <c r="M151" s="321">
        <v>6.524</v>
      </c>
      <c r="N151" s="348"/>
      <c r="O151" s="326"/>
      <c r="P151" s="323"/>
      <c r="Q151" s="323"/>
      <c r="R151" s="324"/>
      <c r="S151" s="326"/>
      <c r="T151" s="323"/>
      <c r="U151" s="323"/>
      <c r="V151" s="325"/>
      <c r="W151" s="473"/>
      <c r="X151" s="469"/>
      <c r="Y151" s="469"/>
      <c r="Z151" s="474"/>
    </row>
    <row r="152" spans="1:26" x14ac:dyDescent="0.2">
      <c r="A152" s="322">
        <v>143</v>
      </c>
      <c r="B152" s="328" t="s">
        <v>9</v>
      </c>
      <c r="C152" s="329">
        <f t="shared" si="26"/>
        <v>19.114999999999998</v>
      </c>
      <c r="D152" s="321">
        <f t="shared" si="26"/>
        <v>19.114999999999998</v>
      </c>
      <c r="E152" s="321">
        <f t="shared" si="26"/>
        <v>9.1880000000000006</v>
      </c>
      <c r="F152" s="337"/>
      <c r="G152" s="426"/>
      <c r="H152" s="318"/>
      <c r="I152" s="318"/>
      <c r="J152" s="505"/>
      <c r="K152" s="327">
        <f t="shared" si="28"/>
        <v>19.114999999999998</v>
      </c>
      <c r="L152" s="321">
        <v>19.114999999999998</v>
      </c>
      <c r="M152" s="321">
        <v>9.1880000000000006</v>
      </c>
      <c r="N152" s="348"/>
      <c r="O152" s="326"/>
      <c r="P152" s="323"/>
      <c r="Q152" s="323"/>
      <c r="R152" s="324"/>
      <c r="S152" s="326"/>
      <c r="T152" s="323"/>
      <c r="U152" s="323"/>
      <c r="V152" s="325"/>
      <c r="W152" s="473"/>
      <c r="X152" s="469"/>
      <c r="Y152" s="469"/>
      <c r="Z152" s="474"/>
    </row>
    <row r="153" spans="1:26" x14ac:dyDescent="0.2">
      <c r="A153" s="322">
        <v>144</v>
      </c>
      <c r="B153" s="328" t="s">
        <v>10</v>
      </c>
      <c r="C153" s="329">
        <f t="shared" si="26"/>
        <v>5.2480000000000002</v>
      </c>
      <c r="D153" s="321">
        <f t="shared" si="26"/>
        <v>5.2480000000000002</v>
      </c>
      <c r="E153" s="321">
        <f t="shared" si="26"/>
        <v>2.4590000000000001</v>
      </c>
      <c r="F153" s="337"/>
      <c r="G153" s="426"/>
      <c r="H153" s="318"/>
      <c r="I153" s="318"/>
      <c r="J153" s="505"/>
      <c r="K153" s="327">
        <f t="shared" si="28"/>
        <v>5.2480000000000002</v>
      </c>
      <c r="L153" s="321">
        <v>5.2480000000000002</v>
      </c>
      <c r="M153" s="321">
        <v>2.4590000000000001</v>
      </c>
      <c r="N153" s="348"/>
      <c r="O153" s="326"/>
      <c r="P153" s="323"/>
      <c r="Q153" s="323"/>
      <c r="R153" s="324"/>
      <c r="S153" s="326"/>
      <c r="T153" s="323"/>
      <c r="U153" s="323"/>
      <c r="V153" s="325"/>
      <c r="W153" s="473"/>
      <c r="X153" s="469"/>
      <c r="Y153" s="469"/>
      <c r="Z153" s="474"/>
    </row>
    <row r="154" spans="1:26" x14ac:dyDescent="0.2">
      <c r="A154" s="322">
        <v>145</v>
      </c>
      <c r="B154" s="328" t="s">
        <v>11</v>
      </c>
      <c r="C154" s="329">
        <f t="shared" si="26"/>
        <v>10.304</v>
      </c>
      <c r="D154" s="321">
        <f t="shared" si="26"/>
        <v>10.304</v>
      </c>
      <c r="E154" s="321">
        <f t="shared" si="26"/>
        <v>6.5149999999999997</v>
      </c>
      <c r="F154" s="337"/>
      <c r="G154" s="426"/>
      <c r="H154" s="318"/>
      <c r="I154" s="318"/>
      <c r="J154" s="505"/>
      <c r="K154" s="327">
        <f t="shared" si="28"/>
        <v>10.304</v>
      </c>
      <c r="L154" s="321">
        <v>10.304</v>
      </c>
      <c r="M154" s="321">
        <v>6.5149999999999997</v>
      </c>
      <c r="N154" s="348"/>
      <c r="O154" s="326"/>
      <c r="P154" s="323"/>
      <c r="Q154" s="323"/>
      <c r="R154" s="324"/>
      <c r="S154" s="326"/>
      <c r="T154" s="323"/>
      <c r="U154" s="323"/>
      <c r="V154" s="325"/>
      <c r="W154" s="473"/>
      <c r="X154" s="469"/>
      <c r="Y154" s="469"/>
      <c r="Z154" s="474"/>
    </row>
    <row r="155" spans="1:26" x14ac:dyDescent="0.2">
      <c r="A155" s="322">
        <v>146</v>
      </c>
      <c r="B155" s="328" t="s">
        <v>12</v>
      </c>
      <c r="C155" s="329">
        <f t="shared" si="26"/>
        <v>27.661000000000001</v>
      </c>
      <c r="D155" s="321">
        <f t="shared" si="26"/>
        <v>27.661000000000001</v>
      </c>
      <c r="E155" s="321">
        <f t="shared" si="26"/>
        <v>10.188000000000001</v>
      </c>
      <c r="F155" s="337"/>
      <c r="G155" s="426"/>
      <c r="H155" s="318"/>
      <c r="I155" s="318"/>
      <c r="J155" s="505"/>
      <c r="K155" s="327">
        <f t="shared" si="28"/>
        <v>27.661000000000001</v>
      </c>
      <c r="L155" s="321">
        <v>27.661000000000001</v>
      </c>
      <c r="M155" s="321">
        <v>10.188000000000001</v>
      </c>
      <c r="N155" s="348"/>
      <c r="O155" s="326"/>
      <c r="P155" s="323"/>
      <c r="Q155" s="323"/>
      <c r="R155" s="324"/>
      <c r="S155" s="326"/>
      <c r="T155" s="323"/>
      <c r="U155" s="323"/>
      <c r="V155" s="325"/>
      <c r="W155" s="473"/>
      <c r="X155" s="469"/>
      <c r="Y155" s="469"/>
      <c r="Z155" s="474"/>
    </row>
    <row r="156" spans="1:26" x14ac:dyDescent="0.2">
      <c r="A156" s="322">
        <v>147</v>
      </c>
      <c r="B156" s="328" t="s">
        <v>13</v>
      </c>
      <c r="C156" s="329">
        <f t="shared" si="26"/>
        <v>32.613</v>
      </c>
      <c r="D156" s="321">
        <f t="shared" si="26"/>
        <v>32.613</v>
      </c>
      <c r="E156" s="321">
        <f t="shared" si="26"/>
        <v>13.07</v>
      </c>
      <c r="F156" s="337"/>
      <c r="G156" s="426"/>
      <c r="H156" s="318"/>
      <c r="I156" s="318"/>
      <c r="J156" s="505"/>
      <c r="K156" s="327">
        <f t="shared" si="28"/>
        <v>32.613</v>
      </c>
      <c r="L156" s="321">
        <v>32.613</v>
      </c>
      <c r="M156" s="321">
        <v>13.07</v>
      </c>
      <c r="N156" s="348"/>
      <c r="O156" s="326"/>
      <c r="P156" s="323"/>
      <c r="Q156" s="323"/>
      <c r="R156" s="324"/>
      <c r="S156" s="326"/>
      <c r="T156" s="323"/>
      <c r="U156" s="323"/>
      <c r="V156" s="325"/>
      <c r="W156" s="473"/>
      <c r="X156" s="469"/>
      <c r="Y156" s="469"/>
      <c r="Z156" s="474"/>
    </row>
    <row r="157" spans="1:26" x14ac:dyDescent="0.2">
      <c r="A157" s="322">
        <v>148</v>
      </c>
      <c r="B157" s="328" t="s">
        <v>14</v>
      </c>
      <c r="C157" s="329">
        <f t="shared" si="26"/>
        <v>10.146000000000001</v>
      </c>
      <c r="D157" s="321">
        <f t="shared" si="26"/>
        <v>10.146000000000001</v>
      </c>
      <c r="E157" s="321">
        <f t="shared" si="26"/>
        <v>3.98</v>
      </c>
      <c r="F157" s="337"/>
      <c r="G157" s="426"/>
      <c r="H157" s="318"/>
      <c r="I157" s="318"/>
      <c r="J157" s="505"/>
      <c r="K157" s="327">
        <f t="shared" si="28"/>
        <v>10.146000000000001</v>
      </c>
      <c r="L157" s="321">
        <v>10.146000000000001</v>
      </c>
      <c r="M157" s="321">
        <v>3.98</v>
      </c>
      <c r="N157" s="348"/>
      <c r="O157" s="326"/>
      <c r="P157" s="323"/>
      <c r="Q157" s="323"/>
      <c r="R157" s="324"/>
      <c r="S157" s="326"/>
      <c r="T157" s="323"/>
      <c r="U157" s="323"/>
      <c r="V157" s="325"/>
      <c r="W157" s="473"/>
      <c r="X157" s="469"/>
      <c r="Y157" s="469"/>
      <c r="Z157" s="474"/>
    </row>
    <row r="158" spans="1:26" x14ac:dyDescent="0.2">
      <c r="A158" s="322">
        <v>149</v>
      </c>
      <c r="B158" s="328" t="s">
        <v>27</v>
      </c>
      <c r="C158" s="329">
        <f t="shared" si="26"/>
        <v>47.308999999999997</v>
      </c>
      <c r="D158" s="321">
        <f t="shared" si="26"/>
        <v>47.308999999999997</v>
      </c>
      <c r="E158" s="321">
        <f t="shared" si="26"/>
        <v>17.161999999999999</v>
      </c>
      <c r="F158" s="337"/>
      <c r="G158" s="426">
        <f>H158+J158</f>
        <v>0.97099999999999997</v>
      </c>
      <c r="H158" s="321">
        <v>0.97099999999999997</v>
      </c>
      <c r="I158" s="318"/>
      <c r="J158" s="505"/>
      <c r="K158" s="327">
        <f t="shared" si="28"/>
        <v>46.338000000000001</v>
      </c>
      <c r="L158" s="321">
        <v>46.338000000000001</v>
      </c>
      <c r="M158" s="321">
        <v>17.161999999999999</v>
      </c>
      <c r="N158" s="348"/>
      <c r="O158" s="326"/>
      <c r="P158" s="323"/>
      <c r="Q158" s="323"/>
      <c r="R158" s="324"/>
      <c r="S158" s="326"/>
      <c r="T158" s="323"/>
      <c r="U158" s="323"/>
      <c r="V158" s="325"/>
      <c r="W158" s="473"/>
      <c r="X158" s="469"/>
      <c r="Y158" s="469"/>
      <c r="Z158" s="474"/>
    </row>
    <row r="159" spans="1:26" x14ac:dyDescent="0.2">
      <c r="A159" s="322">
        <v>150</v>
      </c>
      <c r="B159" s="328" t="s">
        <v>15</v>
      </c>
      <c r="C159" s="329">
        <f t="shared" si="26"/>
        <v>64.891000000000005</v>
      </c>
      <c r="D159" s="321">
        <f t="shared" si="26"/>
        <v>64.891000000000005</v>
      </c>
      <c r="E159" s="321">
        <f t="shared" si="26"/>
        <v>9.1880000000000006</v>
      </c>
      <c r="F159" s="337"/>
      <c r="G159" s="426"/>
      <c r="H159" s="318"/>
      <c r="I159" s="318"/>
      <c r="J159" s="505"/>
      <c r="K159" s="327">
        <f t="shared" si="28"/>
        <v>64.891000000000005</v>
      </c>
      <c r="L159" s="321">
        <v>64.891000000000005</v>
      </c>
      <c r="M159" s="321">
        <v>9.1880000000000006</v>
      </c>
      <c r="N159" s="348"/>
      <c r="O159" s="326"/>
      <c r="P159" s="323"/>
      <c r="Q159" s="323"/>
      <c r="R159" s="324"/>
      <c r="S159" s="326"/>
      <c r="T159" s="323"/>
      <c r="U159" s="323"/>
      <c r="V159" s="325"/>
      <c r="W159" s="473"/>
      <c r="X159" s="469"/>
      <c r="Y159" s="469"/>
      <c r="Z159" s="474"/>
    </row>
    <row r="160" spans="1:26" x14ac:dyDescent="0.2">
      <c r="A160" s="322">
        <f t="shared" ref="A160:A163" si="29">+A159+1</f>
        <v>151</v>
      </c>
      <c r="B160" s="328" t="s">
        <v>130</v>
      </c>
      <c r="C160" s="329">
        <f t="shared" si="26"/>
        <v>14.894</v>
      </c>
      <c r="D160" s="321">
        <f t="shared" si="26"/>
        <v>14.894</v>
      </c>
      <c r="E160" s="321">
        <f>I160+M160+Q160+U160</f>
        <v>14.579000000000001</v>
      </c>
      <c r="F160" s="337"/>
      <c r="G160" s="507"/>
      <c r="H160" s="323"/>
      <c r="I160" s="323"/>
      <c r="J160" s="506"/>
      <c r="K160" s="334">
        <f>L160+N160</f>
        <v>14.894</v>
      </c>
      <c r="L160" s="321">
        <f>L161</f>
        <v>14.894</v>
      </c>
      <c r="M160" s="321">
        <f>M161</f>
        <v>14.579000000000001</v>
      </c>
      <c r="N160" s="333"/>
      <c r="O160" s="343"/>
      <c r="P160" s="323"/>
      <c r="Q160" s="323"/>
      <c r="R160" s="333"/>
      <c r="S160" s="343"/>
      <c r="T160" s="323"/>
      <c r="U160" s="323"/>
      <c r="V160" s="341"/>
      <c r="W160" s="473"/>
      <c r="X160" s="469"/>
      <c r="Y160" s="469"/>
      <c r="Z160" s="474"/>
    </row>
    <row r="161" spans="1:26" x14ac:dyDescent="0.2">
      <c r="A161" s="322">
        <f t="shared" si="29"/>
        <v>152</v>
      </c>
      <c r="B161" s="236" t="s">
        <v>253</v>
      </c>
      <c r="C161" s="312">
        <f t="shared" si="26"/>
        <v>14.894</v>
      </c>
      <c r="D161" s="318">
        <f t="shared" si="26"/>
        <v>14.894</v>
      </c>
      <c r="E161" s="318">
        <f>I161+M161+Q161+U161</f>
        <v>14.579000000000001</v>
      </c>
      <c r="F161" s="337"/>
      <c r="G161" s="507"/>
      <c r="H161" s="330"/>
      <c r="I161" s="321"/>
      <c r="J161" s="533"/>
      <c r="K161" s="336">
        <f t="shared" si="28"/>
        <v>14.894</v>
      </c>
      <c r="L161" s="318">
        <v>14.894</v>
      </c>
      <c r="M161" s="318">
        <v>14.579000000000001</v>
      </c>
      <c r="N161" s="333"/>
      <c r="O161" s="343"/>
      <c r="P161" s="323"/>
      <c r="Q161" s="323"/>
      <c r="R161" s="333"/>
      <c r="S161" s="343"/>
      <c r="T161" s="323"/>
      <c r="U161" s="323"/>
      <c r="V161" s="341"/>
      <c r="W161" s="473"/>
      <c r="X161" s="469"/>
      <c r="Y161" s="469"/>
      <c r="Z161" s="474"/>
    </row>
    <row r="162" spans="1:26" x14ac:dyDescent="0.2">
      <c r="A162" s="322">
        <f t="shared" si="29"/>
        <v>153</v>
      </c>
      <c r="B162" s="328" t="s">
        <v>281</v>
      </c>
      <c r="C162" s="329">
        <f t="shared" si="26"/>
        <v>65.082999999999998</v>
      </c>
      <c r="D162" s="321">
        <f t="shared" si="26"/>
        <v>65.082999999999998</v>
      </c>
      <c r="E162" s="321"/>
      <c r="F162" s="337"/>
      <c r="G162" s="425">
        <f>G163+G164+G165</f>
        <v>65.082999999999998</v>
      </c>
      <c r="H162" s="332">
        <f>H163+H164+H165</f>
        <v>65.082999999999998</v>
      </c>
      <c r="I162" s="340"/>
      <c r="J162" s="506"/>
      <c r="K162" s="341"/>
      <c r="L162" s="323"/>
      <c r="M162" s="323"/>
      <c r="N162" s="333"/>
      <c r="O162" s="343"/>
      <c r="P162" s="323"/>
      <c r="Q162" s="323"/>
      <c r="R162" s="333"/>
      <c r="S162" s="343"/>
      <c r="T162" s="323"/>
      <c r="U162" s="323"/>
      <c r="V162" s="341"/>
      <c r="W162" s="473"/>
      <c r="X162" s="469"/>
      <c r="Y162" s="469"/>
      <c r="Z162" s="474"/>
    </row>
    <row r="163" spans="1:26" x14ac:dyDescent="0.2">
      <c r="A163" s="322">
        <f t="shared" si="29"/>
        <v>154</v>
      </c>
      <c r="B163" s="236" t="s">
        <v>75</v>
      </c>
      <c r="C163" s="312">
        <f t="shared" si="26"/>
        <v>55</v>
      </c>
      <c r="D163" s="323">
        <f t="shared" si="26"/>
        <v>55</v>
      </c>
      <c r="E163" s="323"/>
      <c r="F163" s="325"/>
      <c r="G163" s="507">
        <f>H163+J163</f>
        <v>55</v>
      </c>
      <c r="H163" s="366">
        <v>55</v>
      </c>
      <c r="I163" s="323"/>
      <c r="J163" s="506"/>
      <c r="K163" s="341"/>
      <c r="L163" s="323"/>
      <c r="M163" s="323"/>
      <c r="N163" s="333"/>
      <c r="O163" s="343"/>
      <c r="P163" s="323"/>
      <c r="Q163" s="323"/>
      <c r="R163" s="333"/>
      <c r="S163" s="343"/>
      <c r="T163" s="323"/>
      <c r="U163" s="323"/>
      <c r="V163" s="341"/>
      <c r="W163" s="473"/>
      <c r="X163" s="469"/>
      <c r="Y163" s="469"/>
      <c r="Z163" s="474"/>
    </row>
    <row r="164" spans="1:26" x14ac:dyDescent="0.2">
      <c r="A164" s="322">
        <v>155</v>
      </c>
      <c r="B164" s="236" t="s">
        <v>77</v>
      </c>
      <c r="C164" s="312">
        <f t="shared" si="26"/>
        <v>8.3000000000000004E-2</v>
      </c>
      <c r="D164" s="323">
        <f t="shared" si="26"/>
        <v>8.3000000000000004E-2</v>
      </c>
      <c r="E164" s="323"/>
      <c r="F164" s="325"/>
      <c r="G164" s="507">
        <f>H164+J164</f>
        <v>8.3000000000000004E-2</v>
      </c>
      <c r="H164" s="323">
        <v>8.3000000000000004E-2</v>
      </c>
      <c r="I164" s="323"/>
      <c r="J164" s="506"/>
      <c r="K164" s="341"/>
      <c r="L164" s="385"/>
      <c r="M164" s="385"/>
      <c r="N164" s="333"/>
      <c r="O164" s="343"/>
      <c r="P164" s="323"/>
      <c r="Q164" s="323"/>
      <c r="R164" s="333"/>
      <c r="S164" s="343"/>
      <c r="T164" s="385"/>
      <c r="U164" s="385"/>
      <c r="V164" s="341"/>
      <c r="W164" s="473"/>
      <c r="X164" s="469"/>
      <c r="Y164" s="469"/>
      <c r="Z164" s="474"/>
    </row>
    <row r="165" spans="1:26" x14ac:dyDescent="0.2">
      <c r="A165" s="322">
        <v>156</v>
      </c>
      <c r="B165" s="199" t="s">
        <v>269</v>
      </c>
      <c r="C165" s="312">
        <f t="shared" si="26"/>
        <v>10</v>
      </c>
      <c r="D165" s="385">
        <f t="shared" si="26"/>
        <v>10</v>
      </c>
      <c r="E165" s="323"/>
      <c r="F165" s="325"/>
      <c r="G165" s="507">
        <f>H165+J165</f>
        <v>10</v>
      </c>
      <c r="H165" s="323">
        <v>10</v>
      </c>
      <c r="I165" s="323"/>
      <c r="J165" s="506"/>
      <c r="K165" s="341"/>
      <c r="L165" s="400"/>
      <c r="M165" s="400"/>
      <c r="N165" s="333"/>
      <c r="O165" s="343"/>
      <c r="P165" s="323"/>
      <c r="Q165" s="323"/>
      <c r="R165" s="333"/>
      <c r="S165" s="343"/>
      <c r="T165" s="400"/>
      <c r="U165" s="400"/>
      <c r="V165" s="341"/>
      <c r="W165" s="473"/>
      <c r="X165" s="469"/>
      <c r="Y165" s="469"/>
      <c r="Z165" s="474"/>
    </row>
    <row r="166" spans="1:26" x14ac:dyDescent="0.2">
      <c r="A166" s="322">
        <v>157</v>
      </c>
      <c r="B166" s="328" t="s">
        <v>6</v>
      </c>
      <c r="C166" s="331">
        <f>G166+K166+O166+S166+W166</f>
        <v>611.84100000000001</v>
      </c>
      <c r="D166" s="332">
        <f>H166+L166+P166+T166+X166</f>
        <v>611.84100000000001</v>
      </c>
      <c r="E166" s="327">
        <f>I166+M166+Q166+U166+Y166</f>
        <v>382.74200000000002</v>
      </c>
      <c r="F166" s="337"/>
      <c r="G166" s="426"/>
      <c r="H166" s="321"/>
      <c r="I166" s="321"/>
      <c r="J166" s="424"/>
      <c r="K166" s="334">
        <f t="shared" ref="K166:K173" si="30">L166+N166</f>
        <v>261.39999999999998</v>
      </c>
      <c r="L166" s="153">
        <v>261.39999999999998</v>
      </c>
      <c r="M166" s="153">
        <v>178.87200000000001</v>
      </c>
      <c r="N166" s="324"/>
      <c r="O166" s="326"/>
      <c r="P166" s="323"/>
      <c r="Q166" s="323"/>
      <c r="R166" s="324"/>
      <c r="S166" s="329">
        <f>T166+V166</f>
        <v>317.87400000000002</v>
      </c>
      <c r="T166" s="153">
        <v>317.87400000000002</v>
      </c>
      <c r="U166" s="153">
        <v>203.87</v>
      </c>
      <c r="V166" s="325"/>
      <c r="W166" s="329">
        <f>X166+Z166</f>
        <v>32.567</v>
      </c>
      <c r="X166" s="494">
        <v>32.567</v>
      </c>
      <c r="Y166" s="469"/>
      <c r="Z166" s="474"/>
    </row>
    <row r="167" spans="1:26" x14ac:dyDescent="0.2">
      <c r="A167" s="322">
        <v>158</v>
      </c>
      <c r="B167" s="244" t="s">
        <v>29</v>
      </c>
      <c r="C167" s="331">
        <f t="shared" ref="C167:E173" si="31">G167+K167+O167+S167</f>
        <v>2.3180000000000001</v>
      </c>
      <c r="D167" s="332">
        <f t="shared" si="31"/>
        <v>2.3180000000000001</v>
      </c>
      <c r="E167" s="327">
        <f t="shared" si="31"/>
        <v>2.2690000000000001</v>
      </c>
      <c r="F167" s="337"/>
      <c r="G167" s="426"/>
      <c r="H167" s="321"/>
      <c r="I167" s="321"/>
      <c r="J167" s="424"/>
      <c r="K167" s="334">
        <f t="shared" si="30"/>
        <v>2.3180000000000001</v>
      </c>
      <c r="L167" s="153">
        <v>2.3180000000000001</v>
      </c>
      <c r="M167" s="153">
        <v>2.2690000000000001</v>
      </c>
      <c r="N167" s="324"/>
      <c r="O167" s="326"/>
      <c r="P167" s="323"/>
      <c r="Q167" s="323"/>
      <c r="R167" s="324"/>
      <c r="S167" s="329"/>
      <c r="T167" s="153"/>
      <c r="U167" s="153"/>
      <c r="V167" s="325"/>
      <c r="W167" s="473"/>
      <c r="X167" s="469"/>
      <c r="Y167" s="469"/>
      <c r="Z167" s="474"/>
    </row>
    <row r="168" spans="1:26" x14ac:dyDescent="0.2">
      <c r="A168" s="322">
        <v>159</v>
      </c>
      <c r="B168" s="328" t="s">
        <v>117</v>
      </c>
      <c r="C168" s="331">
        <f t="shared" si="31"/>
        <v>2.3180000000000001</v>
      </c>
      <c r="D168" s="332">
        <f t="shared" si="31"/>
        <v>2.3180000000000001</v>
      </c>
      <c r="E168" s="327">
        <f t="shared" si="31"/>
        <v>2.2690000000000001</v>
      </c>
      <c r="F168" s="337"/>
      <c r="G168" s="426"/>
      <c r="H168" s="321"/>
      <c r="I168" s="321"/>
      <c r="J168" s="424"/>
      <c r="K168" s="334">
        <f t="shared" si="30"/>
        <v>2.3180000000000001</v>
      </c>
      <c r="L168" s="153">
        <v>2.3180000000000001</v>
      </c>
      <c r="M168" s="153">
        <v>2.2690000000000001</v>
      </c>
      <c r="N168" s="324"/>
      <c r="O168" s="326"/>
      <c r="P168" s="323"/>
      <c r="Q168" s="323"/>
      <c r="R168" s="324"/>
      <c r="S168" s="329"/>
      <c r="T168" s="153"/>
      <c r="U168" s="153"/>
      <c r="V168" s="325"/>
      <c r="W168" s="473"/>
      <c r="X168" s="469"/>
      <c r="Y168" s="469"/>
      <c r="Z168" s="474"/>
    </row>
    <row r="169" spans="1:26" x14ac:dyDescent="0.2">
      <c r="A169" s="322">
        <v>160</v>
      </c>
      <c r="B169" s="328" t="s">
        <v>21</v>
      </c>
      <c r="C169" s="331">
        <f t="shared" si="31"/>
        <v>2.3180000000000001</v>
      </c>
      <c r="D169" s="332">
        <f t="shared" si="31"/>
        <v>2.3180000000000001</v>
      </c>
      <c r="E169" s="327">
        <f t="shared" si="31"/>
        <v>2.2679999999999998</v>
      </c>
      <c r="F169" s="337"/>
      <c r="G169" s="426"/>
      <c r="H169" s="321"/>
      <c r="I169" s="321"/>
      <c r="J169" s="424"/>
      <c r="K169" s="334">
        <f t="shared" si="30"/>
        <v>2.3180000000000001</v>
      </c>
      <c r="L169" s="153">
        <v>2.3180000000000001</v>
      </c>
      <c r="M169" s="153">
        <v>2.2679999999999998</v>
      </c>
      <c r="N169" s="324"/>
      <c r="O169" s="326"/>
      <c r="P169" s="323"/>
      <c r="Q169" s="323"/>
      <c r="R169" s="324"/>
      <c r="S169" s="329"/>
      <c r="T169" s="153"/>
      <c r="U169" s="153"/>
      <c r="V169" s="325"/>
      <c r="W169" s="473"/>
      <c r="X169" s="469"/>
      <c r="Y169" s="469"/>
      <c r="Z169" s="474"/>
    </row>
    <row r="170" spans="1:26" x14ac:dyDescent="0.2">
      <c r="A170" s="322">
        <v>161</v>
      </c>
      <c r="B170" s="328" t="s">
        <v>121</v>
      </c>
      <c r="C170" s="329">
        <f t="shared" si="31"/>
        <v>1.196</v>
      </c>
      <c r="D170" s="307">
        <f t="shared" si="31"/>
        <v>1.196</v>
      </c>
      <c r="E170" s="321">
        <f t="shared" si="31"/>
        <v>1.171</v>
      </c>
      <c r="F170" s="337"/>
      <c r="G170" s="426"/>
      <c r="H170" s="321"/>
      <c r="I170" s="321"/>
      <c r="J170" s="424"/>
      <c r="K170" s="334">
        <f t="shared" si="30"/>
        <v>1.196</v>
      </c>
      <c r="L170" s="153">
        <v>1.196</v>
      </c>
      <c r="M170" s="153">
        <v>1.171</v>
      </c>
      <c r="N170" s="324"/>
      <c r="O170" s="326"/>
      <c r="P170" s="323"/>
      <c r="Q170" s="323"/>
      <c r="R170" s="324"/>
      <c r="S170" s="329"/>
      <c r="T170" s="153"/>
      <c r="U170" s="153"/>
      <c r="V170" s="325"/>
      <c r="W170" s="473"/>
      <c r="X170" s="469"/>
      <c r="Y170" s="469"/>
      <c r="Z170" s="474"/>
    </row>
    <row r="171" spans="1:26" x14ac:dyDescent="0.2">
      <c r="A171" s="322">
        <v>162</v>
      </c>
      <c r="B171" s="328" t="s">
        <v>33</v>
      </c>
      <c r="C171" s="329">
        <f t="shared" si="31"/>
        <v>0.69199999999999995</v>
      </c>
      <c r="D171" s="321">
        <f t="shared" si="31"/>
        <v>0.69199999999999995</v>
      </c>
      <c r="E171" s="321">
        <f t="shared" si="31"/>
        <v>0.67700000000000005</v>
      </c>
      <c r="F171" s="337"/>
      <c r="G171" s="426"/>
      <c r="H171" s="321"/>
      <c r="I171" s="321"/>
      <c r="J171" s="424"/>
      <c r="K171" s="334">
        <f t="shared" si="30"/>
        <v>0.69199999999999995</v>
      </c>
      <c r="L171" s="153">
        <v>0.69199999999999995</v>
      </c>
      <c r="M171" s="153">
        <v>0.67700000000000005</v>
      </c>
      <c r="N171" s="324"/>
      <c r="O171" s="326"/>
      <c r="P171" s="323"/>
      <c r="Q171" s="323"/>
      <c r="R171" s="324"/>
      <c r="S171" s="329"/>
      <c r="T171" s="153"/>
      <c r="U171" s="153"/>
      <c r="V171" s="325"/>
      <c r="W171" s="473"/>
      <c r="X171" s="469"/>
      <c r="Y171" s="469"/>
      <c r="Z171" s="474"/>
    </row>
    <row r="172" spans="1:26" x14ac:dyDescent="0.2">
      <c r="A172" s="322">
        <v>163</v>
      </c>
      <c r="B172" s="370" t="s">
        <v>288</v>
      </c>
      <c r="C172" s="329">
        <f t="shared" si="31"/>
        <v>2.3180000000000001</v>
      </c>
      <c r="D172" s="321">
        <f t="shared" si="31"/>
        <v>2.3180000000000001</v>
      </c>
      <c r="E172" s="321">
        <f t="shared" si="31"/>
        <v>2.2690000000000001</v>
      </c>
      <c r="F172" s="337"/>
      <c r="G172" s="426"/>
      <c r="H172" s="321"/>
      <c r="I172" s="321"/>
      <c r="J172" s="424"/>
      <c r="K172" s="334">
        <f t="shared" si="30"/>
        <v>2.3180000000000001</v>
      </c>
      <c r="L172" s="153">
        <v>2.3180000000000001</v>
      </c>
      <c r="M172" s="153">
        <v>2.2690000000000001</v>
      </c>
      <c r="N172" s="324"/>
      <c r="O172" s="326"/>
      <c r="P172" s="323"/>
      <c r="Q172" s="323"/>
      <c r="R172" s="324"/>
      <c r="S172" s="329"/>
      <c r="T172" s="153"/>
      <c r="U172" s="153"/>
      <c r="V172" s="325"/>
      <c r="W172" s="473"/>
      <c r="X172" s="469"/>
      <c r="Y172" s="469"/>
      <c r="Z172" s="474"/>
    </row>
    <row r="173" spans="1:26" ht="13.5" thickBot="1" x14ac:dyDescent="0.25">
      <c r="A173" s="322">
        <v>164</v>
      </c>
      <c r="B173" s="370" t="s">
        <v>273</v>
      </c>
      <c r="C173" s="329">
        <f t="shared" si="31"/>
        <v>1.302</v>
      </c>
      <c r="D173" s="321">
        <f t="shared" si="31"/>
        <v>1.302</v>
      </c>
      <c r="E173" s="321">
        <f t="shared" si="31"/>
        <v>1.274</v>
      </c>
      <c r="F173" s="337"/>
      <c r="G173" s="509"/>
      <c r="H173" s="510"/>
      <c r="I173" s="510"/>
      <c r="J173" s="542"/>
      <c r="K173" s="536">
        <f t="shared" si="30"/>
        <v>1.302</v>
      </c>
      <c r="L173" s="499">
        <v>1.302</v>
      </c>
      <c r="M173" s="499">
        <v>1.274</v>
      </c>
      <c r="N173" s="386"/>
      <c r="O173" s="326"/>
      <c r="P173" s="323"/>
      <c r="Q173" s="323"/>
      <c r="R173" s="324"/>
      <c r="S173" s="329"/>
      <c r="T173" s="153"/>
      <c r="U173" s="153"/>
      <c r="V173" s="325"/>
      <c r="W173" s="478"/>
      <c r="X173" s="479"/>
      <c r="Y173" s="479"/>
      <c r="Z173" s="480"/>
    </row>
    <row r="174" spans="1:26" ht="45.75" thickBot="1" x14ac:dyDescent="0.3">
      <c r="A174" s="293">
        <v>165</v>
      </c>
      <c r="B174" s="403" t="s">
        <v>208</v>
      </c>
      <c r="C174" s="297">
        <f t="shared" ref="C174:J174" si="32">C175+C188+SUM(C190:C199)</f>
        <v>3841.4789999999998</v>
      </c>
      <c r="D174" s="298">
        <f t="shared" si="32"/>
        <v>2274.3240000000001</v>
      </c>
      <c r="E174" s="298">
        <f t="shared" si="32"/>
        <v>301.30200000000002</v>
      </c>
      <c r="F174" s="298">
        <f t="shared" si="32"/>
        <v>1567.1549999999997</v>
      </c>
      <c r="G174" s="404">
        <f t="shared" si="32"/>
        <v>1917.1169999999997</v>
      </c>
      <c r="H174" s="298">
        <f t="shared" si="32"/>
        <v>1507.4099999999999</v>
      </c>
      <c r="I174" s="298">
        <f t="shared" si="32"/>
        <v>301.30200000000002</v>
      </c>
      <c r="J174" s="498">
        <f t="shared" si="32"/>
        <v>409.70699999999999</v>
      </c>
      <c r="K174" s="404">
        <f>K175</f>
        <v>1916.925</v>
      </c>
      <c r="L174" s="298">
        <f>L175</f>
        <v>760.52699999999993</v>
      </c>
      <c r="M174" s="298"/>
      <c r="N174" s="500">
        <f>N175</f>
        <v>1156.3979999999999</v>
      </c>
      <c r="O174" s="295"/>
      <c r="P174" s="296"/>
      <c r="Q174" s="296"/>
      <c r="R174" s="405"/>
      <c r="S174" s="354">
        <f>SUM(S190:S199)</f>
        <v>7.4369999999999994</v>
      </c>
      <c r="T174" s="296">
        <f>T175+T188+SUM(T190:T199)</f>
        <v>6.3870000000000005</v>
      </c>
      <c r="U174" s="296">
        <f>U175+U188+SUM(U190:U199)</f>
        <v>0</v>
      </c>
      <c r="V174" s="387">
        <f>V175+V188+SUM(V190:V199)</f>
        <v>1.05</v>
      </c>
      <c r="W174" s="481"/>
      <c r="X174" s="482"/>
      <c r="Y174" s="482"/>
      <c r="Z174" s="483"/>
    </row>
    <row r="175" spans="1:26" x14ac:dyDescent="0.2">
      <c r="A175" s="406">
        <v>166</v>
      </c>
      <c r="B175" s="407" t="s">
        <v>282</v>
      </c>
      <c r="C175" s="309">
        <f>G175+K175+O175+S175</f>
        <v>3030.2359999999999</v>
      </c>
      <c r="D175" s="408">
        <f>H175+L175+P175+T175</f>
        <v>1475.7750000000001</v>
      </c>
      <c r="E175" s="408"/>
      <c r="F175" s="501">
        <f>J175+N175+R175+V175</f>
        <v>1554.4609999999998</v>
      </c>
      <c r="G175" s="502">
        <f t="shared" ref="G175:L175" si="33">SUM(G176:G187)</f>
        <v>1113.3109999999997</v>
      </c>
      <c r="H175" s="503">
        <f t="shared" si="33"/>
        <v>715.24800000000005</v>
      </c>
      <c r="I175" s="503">
        <f t="shared" si="33"/>
        <v>0</v>
      </c>
      <c r="J175" s="504">
        <f t="shared" si="33"/>
        <v>398.06299999999999</v>
      </c>
      <c r="K175" s="314">
        <f t="shared" si="33"/>
        <v>1916.925</v>
      </c>
      <c r="L175" s="409">
        <f t="shared" si="33"/>
        <v>760.52699999999993</v>
      </c>
      <c r="M175" s="409"/>
      <c r="N175" s="314">
        <f>SUM(N176:N187)</f>
        <v>1156.3979999999999</v>
      </c>
      <c r="O175" s="410"/>
      <c r="P175" s="411"/>
      <c r="Q175" s="411"/>
      <c r="R175" s="361"/>
      <c r="S175" s="380"/>
      <c r="T175" s="366"/>
      <c r="U175" s="366"/>
      <c r="V175" s="365"/>
      <c r="W175" s="484"/>
      <c r="X175" s="485"/>
      <c r="Y175" s="485"/>
      <c r="Z175" s="486"/>
    </row>
    <row r="176" spans="1:26" x14ac:dyDescent="0.2">
      <c r="A176" s="412">
        <v>167</v>
      </c>
      <c r="B176" s="236" t="s">
        <v>79</v>
      </c>
      <c r="C176" s="399">
        <f t="shared" ref="C176:F212" si="34">G176+K176+O176+S176</f>
        <v>274.947</v>
      </c>
      <c r="D176" s="413">
        <f t="shared" si="34"/>
        <v>208.74700000000001</v>
      </c>
      <c r="E176" s="413"/>
      <c r="F176" s="413">
        <f>J176+N176+R176+V176</f>
        <v>66.2</v>
      </c>
      <c r="G176" s="423">
        <f>H176+J176</f>
        <v>274.947</v>
      </c>
      <c r="H176" s="381">
        <v>208.74700000000001</v>
      </c>
      <c r="I176" s="381"/>
      <c r="J176" s="505">
        <v>66.2</v>
      </c>
      <c r="K176" s="314"/>
      <c r="L176" s="366"/>
      <c r="M176" s="366"/>
      <c r="N176" s="324"/>
      <c r="O176" s="326"/>
      <c r="P176" s="323"/>
      <c r="Q176" s="323"/>
      <c r="R176" s="324"/>
      <c r="S176" s="326"/>
      <c r="T176" s="323"/>
      <c r="U176" s="323"/>
      <c r="V176" s="325"/>
      <c r="W176" s="473"/>
      <c r="X176" s="469"/>
      <c r="Y176" s="469"/>
      <c r="Z176" s="474"/>
    </row>
    <row r="177" spans="1:26" x14ac:dyDescent="0.2">
      <c r="A177" s="412">
        <v>168</v>
      </c>
      <c r="B177" s="236" t="s">
        <v>302</v>
      </c>
      <c r="C177" s="399">
        <f t="shared" si="34"/>
        <v>66.39</v>
      </c>
      <c r="D177" s="413">
        <f t="shared" si="34"/>
        <v>16.39</v>
      </c>
      <c r="E177" s="413"/>
      <c r="F177" s="336">
        <f>J177+N177+R177+V177</f>
        <v>50</v>
      </c>
      <c r="G177" s="423"/>
      <c r="H177" s="381"/>
      <c r="I177" s="381"/>
      <c r="J177" s="505"/>
      <c r="K177" s="336">
        <f>L177+N177</f>
        <v>66.39</v>
      </c>
      <c r="L177" s="385">
        <v>16.39</v>
      </c>
      <c r="M177" s="323"/>
      <c r="N177" s="324">
        <v>50</v>
      </c>
      <c r="O177" s="326"/>
      <c r="P177" s="323"/>
      <c r="Q177" s="323"/>
      <c r="R177" s="324"/>
      <c r="S177" s="326"/>
      <c r="T177" s="323"/>
      <c r="U177" s="323"/>
      <c r="V177" s="325"/>
      <c r="W177" s="473"/>
      <c r="X177" s="469"/>
      <c r="Y177" s="469"/>
      <c r="Z177" s="474"/>
    </row>
    <row r="178" spans="1:26" x14ac:dyDescent="0.2">
      <c r="A178" s="412">
        <v>169</v>
      </c>
      <c r="B178" s="236" t="s">
        <v>234</v>
      </c>
      <c r="C178" s="312">
        <f t="shared" si="34"/>
        <v>49.894999999999996</v>
      </c>
      <c r="D178" s="366">
        <f t="shared" si="34"/>
        <v>42.61</v>
      </c>
      <c r="E178" s="323"/>
      <c r="F178" s="323">
        <f>J178+N178+R178+V178</f>
        <v>7.2850000000000001</v>
      </c>
      <c r="G178" s="423">
        <f>H178+J178</f>
        <v>49.894999999999996</v>
      </c>
      <c r="H178" s="323">
        <v>42.61</v>
      </c>
      <c r="I178" s="323"/>
      <c r="J178" s="424">
        <v>7.2850000000000001</v>
      </c>
      <c r="K178" s="340"/>
      <c r="L178" s="385"/>
      <c r="M178" s="323"/>
      <c r="N178" s="324"/>
      <c r="O178" s="326"/>
      <c r="P178" s="323"/>
      <c r="Q178" s="323"/>
      <c r="R178" s="324"/>
      <c r="S178" s="326"/>
      <c r="T178" s="323"/>
      <c r="U178" s="323"/>
      <c r="V178" s="325"/>
      <c r="W178" s="473"/>
      <c r="X178" s="469"/>
      <c r="Y178" s="469"/>
      <c r="Z178" s="474"/>
    </row>
    <row r="179" spans="1:26" x14ac:dyDescent="0.2">
      <c r="A179" s="412">
        <v>170</v>
      </c>
      <c r="B179" s="236" t="s">
        <v>254</v>
      </c>
      <c r="C179" s="312">
        <f t="shared" si="34"/>
        <v>5.2990000000000004</v>
      </c>
      <c r="D179" s="323">
        <f t="shared" si="34"/>
        <v>5.2990000000000004</v>
      </c>
      <c r="E179" s="323"/>
      <c r="F179" s="325"/>
      <c r="G179" s="423"/>
      <c r="H179" s="340"/>
      <c r="I179" s="340"/>
      <c r="J179" s="506"/>
      <c r="K179" s="336">
        <f>L179+N179</f>
        <v>5.2990000000000004</v>
      </c>
      <c r="L179" s="400">
        <v>5.2990000000000004</v>
      </c>
      <c r="M179" s="340"/>
      <c r="N179" s="333"/>
      <c r="O179" s="326"/>
      <c r="P179" s="340"/>
      <c r="Q179" s="340"/>
      <c r="R179" s="333"/>
      <c r="S179" s="326"/>
      <c r="T179" s="340"/>
      <c r="U179" s="340"/>
      <c r="V179" s="341"/>
      <c r="W179" s="473"/>
      <c r="X179" s="469"/>
      <c r="Y179" s="469"/>
      <c r="Z179" s="474"/>
    </row>
    <row r="180" spans="1:26" x14ac:dyDescent="0.2">
      <c r="A180" s="412">
        <v>171</v>
      </c>
      <c r="B180" s="236" t="s">
        <v>80</v>
      </c>
      <c r="C180" s="312">
        <f t="shared" si="34"/>
        <v>180</v>
      </c>
      <c r="D180" s="323">
        <f t="shared" si="34"/>
        <v>180</v>
      </c>
      <c r="E180" s="323"/>
      <c r="F180" s="325"/>
      <c r="G180" s="423">
        <f>H180+J180</f>
        <v>180</v>
      </c>
      <c r="H180" s="323">
        <v>180</v>
      </c>
      <c r="I180" s="340"/>
      <c r="J180" s="506"/>
      <c r="K180" s="341"/>
      <c r="L180" s="366"/>
      <c r="M180" s="340"/>
      <c r="N180" s="333"/>
      <c r="O180" s="343"/>
      <c r="P180" s="323"/>
      <c r="Q180" s="340"/>
      <c r="R180" s="333"/>
      <c r="S180" s="343"/>
      <c r="T180" s="323"/>
      <c r="U180" s="340"/>
      <c r="V180" s="341"/>
      <c r="W180" s="473"/>
      <c r="X180" s="469"/>
      <c r="Y180" s="469"/>
      <c r="Z180" s="474"/>
    </row>
    <row r="181" spans="1:26" x14ac:dyDescent="0.2">
      <c r="A181" s="412">
        <v>172</v>
      </c>
      <c r="B181" s="236" t="s">
        <v>82</v>
      </c>
      <c r="C181" s="312">
        <f t="shared" si="34"/>
        <v>14.808</v>
      </c>
      <c r="D181" s="323">
        <f t="shared" si="34"/>
        <v>14.808</v>
      </c>
      <c r="E181" s="323"/>
      <c r="F181" s="325"/>
      <c r="G181" s="507">
        <f>H181+J181</f>
        <v>14.808</v>
      </c>
      <c r="H181" s="323">
        <v>14.808</v>
      </c>
      <c r="I181" s="340"/>
      <c r="J181" s="506"/>
      <c r="K181" s="341"/>
      <c r="L181" s="323"/>
      <c r="M181" s="340"/>
      <c r="N181" s="333"/>
      <c r="O181" s="343"/>
      <c r="P181" s="323"/>
      <c r="Q181" s="340"/>
      <c r="R181" s="333"/>
      <c r="S181" s="343"/>
      <c r="T181" s="323"/>
      <c r="U181" s="340"/>
      <c r="V181" s="341"/>
      <c r="W181" s="473"/>
      <c r="X181" s="469"/>
      <c r="Y181" s="469"/>
      <c r="Z181" s="474"/>
    </row>
    <row r="182" spans="1:26" x14ac:dyDescent="0.2">
      <c r="A182" s="412">
        <v>173</v>
      </c>
      <c r="B182" s="246" t="s">
        <v>296</v>
      </c>
      <c r="C182" s="177">
        <f t="shared" si="34"/>
        <v>1635.6019999999999</v>
      </c>
      <c r="D182" s="33">
        <f t="shared" si="34"/>
        <v>738.83799999999997</v>
      </c>
      <c r="E182" s="33"/>
      <c r="F182" s="54">
        <f>J182+N182+R182+V182</f>
        <v>896.76400000000001</v>
      </c>
      <c r="G182" s="27"/>
      <c r="H182" s="33"/>
      <c r="I182" s="45"/>
      <c r="J182" s="46"/>
      <c r="K182" s="25">
        <f>L182+N182</f>
        <v>1635.6019999999999</v>
      </c>
      <c r="L182" s="33">
        <v>738.83799999999997</v>
      </c>
      <c r="M182" s="33"/>
      <c r="N182" s="46">
        <v>896.76400000000001</v>
      </c>
      <c r="O182" s="343"/>
      <c r="P182" s="323"/>
      <c r="Q182" s="340"/>
      <c r="R182" s="333"/>
      <c r="S182" s="343"/>
      <c r="T182" s="323"/>
      <c r="U182" s="340"/>
      <c r="V182" s="341"/>
      <c r="W182" s="473"/>
      <c r="X182" s="469"/>
      <c r="Y182" s="469"/>
      <c r="Z182" s="474"/>
    </row>
    <row r="183" spans="1:26" x14ac:dyDescent="0.2">
      <c r="A183" s="412">
        <v>174</v>
      </c>
      <c r="B183" s="246" t="s">
        <v>297</v>
      </c>
      <c r="C183" s="177">
        <f t="shared" si="34"/>
        <v>534.06099999999992</v>
      </c>
      <c r="D183" s="33">
        <f t="shared" si="34"/>
        <v>259.483</v>
      </c>
      <c r="E183" s="33"/>
      <c r="F183" s="54">
        <f>J183+N183+R183+V183</f>
        <v>274.57799999999997</v>
      </c>
      <c r="G183" s="27">
        <f>H183+J183</f>
        <v>534.06099999999992</v>
      </c>
      <c r="H183" s="33">
        <v>259.483</v>
      </c>
      <c r="I183" s="45"/>
      <c r="J183" s="46">
        <v>274.57799999999997</v>
      </c>
      <c r="K183" s="25"/>
      <c r="L183" s="33"/>
      <c r="M183" s="33"/>
      <c r="N183" s="46"/>
      <c r="O183" s="343"/>
      <c r="P183" s="323"/>
      <c r="Q183" s="340"/>
      <c r="R183" s="333"/>
      <c r="S183" s="343"/>
      <c r="T183" s="323"/>
      <c r="U183" s="340"/>
      <c r="V183" s="341"/>
      <c r="W183" s="473"/>
      <c r="X183" s="469"/>
      <c r="Y183" s="469"/>
      <c r="Z183" s="474"/>
    </row>
    <row r="184" spans="1:26" x14ac:dyDescent="0.2">
      <c r="A184" s="412">
        <v>175</v>
      </c>
      <c r="B184" s="246" t="s">
        <v>298</v>
      </c>
      <c r="C184" s="177">
        <f t="shared" si="34"/>
        <v>9.6</v>
      </c>
      <c r="D184" s="33">
        <f t="shared" si="34"/>
        <v>9.6</v>
      </c>
      <c r="E184" s="33"/>
      <c r="F184" s="54"/>
      <c r="G184" s="27">
        <f>H184+J184</f>
        <v>9.6</v>
      </c>
      <c r="H184" s="33">
        <v>9.6</v>
      </c>
      <c r="I184" s="45"/>
      <c r="J184" s="46"/>
      <c r="K184" s="25"/>
      <c r="L184" s="33"/>
      <c r="M184" s="33"/>
      <c r="N184" s="46"/>
      <c r="O184" s="343"/>
      <c r="P184" s="323"/>
      <c r="Q184" s="340"/>
      <c r="R184" s="333"/>
      <c r="S184" s="343"/>
      <c r="T184" s="323"/>
      <c r="U184" s="340"/>
      <c r="V184" s="341"/>
      <c r="W184" s="473"/>
      <c r="X184" s="469"/>
      <c r="Y184" s="469"/>
      <c r="Z184" s="474"/>
    </row>
    <row r="185" spans="1:26" x14ac:dyDescent="0.2">
      <c r="A185" s="412">
        <v>176</v>
      </c>
      <c r="B185" s="246" t="s">
        <v>299</v>
      </c>
      <c r="C185" s="177">
        <f t="shared" si="34"/>
        <v>40</v>
      </c>
      <c r="D185" s="33"/>
      <c r="E185" s="33"/>
      <c r="F185" s="54">
        <f>J185+N185+R185+V185</f>
        <v>40</v>
      </c>
      <c r="G185" s="27">
        <f>H185+J185</f>
        <v>40</v>
      </c>
      <c r="H185" s="33"/>
      <c r="I185" s="45"/>
      <c r="J185" s="46">
        <v>40</v>
      </c>
      <c r="K185" s="25"/>
      <c r="L185" s="33"/>
      <c r="M185" s="33"/>
      <c r="N185" s="46"/>
      <c r="O185" s="343"/>
      <c r="P185" s="323"/>
      <c r="Q185" s="340"/>
      <c r="R185" s="333"/>
      <c r="S185" s="343"/>
      <c r="T185" s="323"/>
      <c r="U185" s="340"/>
      <c r="V185" s="341"/>
      <c r="W185" s="473"/>
      <c r="X185" s="469"/>
      <c r="Y185" s="469"/>
      <c r="Z185" s="474"/>
    </row>
    <row r="186" spans="1:26" x14ac:dyDescent="0.2">
      <c r="A186" s="412">
        <v>177</v>
      </c>
      <c r="B186" s="252" t="s">
        <v>300</v>
      </c>
      <c r="C186" s="177">
        <f t="shared" si="34"/>
        <v>209.63399999999999</v>
      </c>
      <c r="D186" s="33"/>
      <c r="E186" s="33"/>
      <c r="F186" s="54">
        <f>J186+N186+R186+V186</f>
        <v>209.63399999999999</v>
      </c>
      <c r="G186" s="27"/>
      <c r="H186" s="33"/>
      <c r="I186" s="45"/>
      <c r="J186" s="46"/>
      <c r="K186" s="218">
        <f>L186+N186</f>
        <v>209.63399999999999</v>
      </c>
      <c r="L186" s="33"/>
      <c r="M186" s="33"/>
      <c r="N186" s="221">
        <v>209.63399999999999</v>
      </c>
      <c r="O186" s="343"/>
      <c r="P186" s="323"/>
      <c r="Q186" s="340"/>
      <c r="R186" s="333"/>
      <c r="S186" s="343"/>
      <c r="T186" s="323"/>
      <c r="U186" s="340"/>
      <c r="V186" s="341"/>
      <c r="W186" s="473"/>
      <c r="X186" s="469"/>
      <c r="Y186" s="469"/>
      <c r="Z186" s="474"/>
    </row>
    <row r="187" spans="1:26" x14ac:dyDescent="0.2">
      <c r="A187" s="412">
        <v>178</v>
      </c>
      <c r="B187" s="236" t="s">
        <v>255</v>
      </c>
      <c r="C187" s="312">
        <f t="shared" si="34"/>
        <v>10</v>
      </c>
      <c r="D187" s="323"/>
      <c r="E187" s="323"/>
      <c r="F187" s="54">
        <f>J187+N187+R187+V187</f>
        <v>10</v>
      </c>
      <c r="G187" s="507">
        <f>H187+J187</f>
        <v>10</v>
      </c>
      <c r="H187" s="385"/>
      <c r="I187" s="340"/>
      <c r="J187" s="506">
        <v>10</v>
      </c>
      <c r="K187" s="341"/>
      <c r="L187" s="323"/>
      <c r="M187" s="340"/>
      <c r="N187" s="333"/>
      <c r="O187" s="343"/>
      <c r="P187" s="323"/>
      <c r="Q187" s="340"/>
      <c r="R187" s="333"/>
      <c r="S187" s="343"/>
      <c r="T187" s="323"/>
      <c r="U187" s="340"/>
      <c r="V187" s="341"/>
      <c r="W187" s="473"/>
      <c r="X187" s="469"/>
      <c r="Y187" s="469"/>
      <c r="Z187" s="474"/>
    </row>
    <row r="188" spans="1:26" x14ac:dyDescent="0.2">
      <c r="A188" s="412">
        <v>179</v>
      </c>
      <c r="B188" s="328" t="s">
        <v>144</v>
      </c>
      <c r="C188" s="329">
        <f t="shared" si="34"/>
        <v>13.276</v>
      </c>
      <c r="D188" s="321">
        <f>H188</f>
        <v>13.276</v>
      </c>
      <c r="E188" s="321"/>
      <c r="F188" s="337"/>
      <c r="G188" s="425">
        <f>G189</f>
        <v>13.276</v>
      </c>
      <c r="H188" s="332">
        <f>H189</f>
        <v>13.276</v>
      </c>
      <c r="I188" s="340"/>
      <c r="J188" s="506"/>
      <c r="K188" s="341"/>
      <c r="L188" s="323"/>
      <c r="M188" s="323"/>
      <c r="N188" s="333"/>
      <c r="O188" s="343"/>
      <c r="P188" s="323"/>
      <c r="Q188" s="323"/>
      <c r="R188" s="333"/>
      <c r="S188" s="343"/>
      <c r="T188" s="323"/>
      <c r="U188" s="323"/>
      <c r="V188" s="341"/>
      <c r="W188" s="473"/>
      <c r="X188" s="469"/>
      <c r="Y188" s="469"/>
      <c r="Z188" s="474"/>
    </row>
    <row r="189" spans="1:26" ht="24" customHeight="1" x14ac:dyDescent="0.2">
      <c r="A189" s="412">
        <v>180</v>
      </c>
      <c r="B189" s="199" t="s">
        <v>270</v>
      </c>
      <c r="C189" s="312">
        <f t="shared" si="34"/>
        <v>13.276</v>
      </c>
      <c r="D189" s="323">
        <f t="shared" si="34"/>
        <v>13.276</v>
      </c>
      <c r="E189" s="323"/>
      <c r="F189" s="325"/>
      <c r="G189" s="507">
        <f t="shared" ref="G189:G199" si="35">H189+J189</f>
        <v>13.276</v>
      </c>
      <c r="H189" s="366">
        <v>13.276</v>
      </c>
      <c r="I189" s="323"/>
      <c r="J189" s="506"/>
      <c r="K189" s="341"/>
      <c r="L189" s="323"/>
      <c r="M189" s="323"/>
      <c r="N189" s="333"/>
      <c r="O189" s="343"/>
      <c r="P189" s="323"/>
      <c r="Q189" s="323"/>
      <c r="R189" s="333"/>
      <c r="S189" s="343"/>
      <c r="T189" s="323"/>
      <c r="U189" s="323"/>
      <c r="V189" s="341"/>
      <c r="W189" s="473"/>
      <c r="X189" s="469"/>
      <c r="Y189" s="469"/>
      <c r="Z189" s="474"/>
    </row>
    <row r="190" spans="1:26" x14ac:dyDescent="0.2">
      <c r="A190" s="412">
        <v>181</v>
      </c>
      <c r="B190" s="328" t="s">
        <v>7</v>
      </c>
      <c r="C190" s="329">
        <f t="shared" si="34"/>
        <v>47.283000000000001</v>
      </c>
      <c r="D190" s="321">
        <f t="shared" si="34"/>
        <v>45.237000000000002</v>
      </c>
      <c r="E190" s="321">
        <f t="shared" si="34"/>
        <v>23.658000000000001</v>
      </c>
      <c r="F190" s="337">
        <f t="shared" si="34"/>
        <v>2.0459999999999998</v>
      </c>
      <c r="G190" s="426">
        <f t="shared" si="35"/>
        <v>47.198</v>
      </c>
      <c r="H190" s="321">
        <v>45.152000000000001</v>
      </c>
      <c r="I190" s="321">
        <v>23.658000000000001</v>
      </c>
      <c r="J190" s="508">
        <v>2.0459999999999998</v>
      </c>
      <c r="K190" s="327"/>
      <c r="L190" s="323"/>
      <c r="M190" s="323"/>
      <c r="N190" s="324"/>
      <c r="O190" s="326"/>
      <c r="P190" s="323"/>
      <c r="Q190" s="323"/>
      <c r="R190" s="324"/>
      <c r="S190" s="329">
        <f>T190+V190</f>
        <v>8.5000000000000006E-2</v>
      </c>
      <c r="T190" s="321">
        <v>8.5000000000000006E-2</v>
      </c>
      <c r="U190" s="321"/>
      <c r="V190" s="337"/>
      <c r="W190" s="473"/>
      <c r="X190" s="469"/>
      <c r="Y190" s="469"/>
      <c r="Z190" s="474"/>
    </row>
    <row r="191" spans="1:26" x14ac:dyDescent="0.2">
      <c r="A191" s="412">
        <v>182</v>
      </c>
      <c r="B191" s="328" t="s">
        <v>8</v>
      </c>
      <c r="C191" s="329">
        <f t="shared" si="34"/>
        <v>35.088999999999999</v>
      </c>
      <c r="D191" s="321">
        <f t="shared" si="34"/>
        <v>30.491</v>
      </c>
      <c r="E191" s="321">
        <f t="shared" si="34"/>
        <v>17.413</v>
      </c>
      <c r="F191" s="337">
        <f t="shared" si="34"/>
        <v>4.5979999999999999</v>
      </c>
      <c r="G191" s="426">
        <f t="shared" si="35"/>
        <v>34.841999999999999</v>
      </c>
      <c r="H191" s="321">
        <v>30.244</v>
      </c>
      <c r="I191" s="321">
        <v>17.413</v>
      </c>
      <c r="J191" s="508">
        <v>4.5979999999999999</v>
      </c>
      <c r="K191" s="327"/>
      <c r="L191" s="323"/>
      <c r="M191" s="323"/>
      <c r="N191" s="324"/>
      <c r="O191" s="326"/>
      <c r="P191" s="323"/>
      <c r="Q191" s="323"/>
      <c r="R191" s="324"/>
      <c r="S191" s="329">
        <f>T191+V191</f>
        <v>0.247</v>
      </c>
      <c r="T191" s="321">
        <v>0.247</v>
      </c>
      <c r="U191" s="321"/>
      <c r="V191" s="337"/>
      <c r="W191" s="473"/>
      <c r="X191" s="469"/>
      <c r="Y191" s="469"/>
      <c r="Z191" s="474"/>
    </row>
    <row r="192" spans="1:26" x14ac:dyDescent="0.2">
      <c r="A192" s="412">
        <v>183</v>
      </c>
      <c r="B192" s="328" t="s">
        <v>9</v>
      </c>
      <c r="C192" s="329">
        <f t="shared" si="34"/>
        <v>81.44</v>
      </c>
      <c r="D192" s="321">
        <f t="shared" si="34"/>
        <v>81.44</v>
      </c>
      <c r="E192" s="321">
        <f t="shared" si="34"/>
        <v>51.216000000000001</v>
      </c>
      <c r="F192" s="337"/>
      <c r="G192" s="426">
        <f t="shared" si="35"/>
        <v>76.188000000000002</v>
      </c>
      <c r="H192" s="321">
        <v>76.188000000000002</v>
      </c>
      <c r="I192" s="321">
        <v>51.216000000000001</v>
      </c>
      <c r="J192" s="508"/>
      <c r="K192" s="327"/>
      <c r="L192" s="323"/>
      <c r="M192" s="323"/>
      <c r="N192" s="324"/>
      <c r="O192" s="326"/>
      <c r="P192" s="323"/>
      <c r="Q192" s="323"/>
      <c r="R192" s="324"/>
      <c r="S192" s="329">
        <f>T192+V192</f>
        <v>5.2519999999999998</v>
      </c>
      <c r="T192" s="321">
        <v>5.2519999999999998</v>
      </c>
      <c r="U192" s="321"/>
      <c r="V192" s="337"/>
      <c r="W192" s="473"/>
      <c r="X192" s="469"/>
      <c r="Y192" s="469"/>
      <c r="Z192" s="474"/>
    </row>
    <row r="193" spans="1:26" x14ac:dyDescent="0.2">
      <c r="A193" s="412">
        <v>184</v>
      </c>
      <c r="B193" s="328" t="s">
        <v>10</v>
      </c>
      <c r="C193" s="329">
        <f t="shared" si="34"/>
        <v>20.472999999999999</v>
      </c>
      <c r="D193" s="321">
        <f t="shared" si="34"/>
        <v>20.472999999999999</v>
      </c>
      <c r="E193" s="321">
        <f t="shared" si="34"/>
        <v>17.959</v>
      </c>
      <c r="F193" s="337"/>
      <c r="G193" s="426">
        <f t="shared" si="35"/>
        <v>20.472999999999999</v>
      </c>
      <c r="H193" s="321">
        <v>20.472999999999999</v>
      </c>
      <c r="I193" s="321">
        <v>17.959</v>
      </c>
      <c r="J193" s="508"/>
      <c r="K193" s="327"/>
      <c r="L193" s="323"/>
      <c r="M193" s="323"/>
      <c r="N193" s="324"/>
      <c r="O193" s="326"/>
      <c r="P193" s="323"/>
      <c r="Q193" s="323"/>
      <c r="R193" s="324"/>
      <c r="S193" s="329"/>
      <c r="T193" s="321"/>
      <c r="U193" s="321"/>
      <c r="V193" s="337"/>
      <c r="W193" s="473"/>
      <c r="X193" s="469"/>
      <c r="Y193" s="469"/>
      <c r="Z193" s="474"/>
    </row>
    <row r="194" spans="1:26" x14ac:dyDescent="0.2">
      <c r="A194" s="412">
        <v>185</v>
      </c>
      <c r="B194" s="328" t="s">
        <v>11</v>
      </c>
      <c r="C194" s="329">
        <f t="shared" si="34"/>
        <v>30.969000000000001</v>
      </c>
      <c r="D194" s="321">
        <f t="shared" si="34"/>
        <v>29.919</v>
      </c>
      <c r="E194" s="321">
        <f t="shared" si="34"/>
        <v>23.742000000000001</v>
      </c>
      <c r="F194" s="337">
        <f t="shared" si="34"/>
        <v>1.05</v>
      </c>
      <c r="G194" s="426">
        <f t="shared" si="35"/>
        <v>29.919</v>
      </c>
      <c r="H194" s="321">
        <v>29.919</v>
      </c>
      <c r="I194" s="321">
        <v>23.742000000000001</v>
      </c>
      <c r="J194" s="508"/>
      <c r="K194" s="327"/>
      <c r="L194" s="323"/>
      <c r="M194" s="323"/>
      <c r="N194" s="324"/>
      <c r="O194" s="326"/>
      <c r="P194" s="323"/>
      <c r="Q194" s="323"/>
      <c r="R194" s="324"/>
      <c r="S194" s="329">
        <f>T194+V194</f>
        <v>1.05</v>
      </c>
      <c r="T194" s="321"/>
      <c r="U194" s="321"/>
      <c r="V194" s="337">
        <v>1.05</v>
      </c>
      <c r="W194" s="473"/>
      <c r="X194" s="469"/>
      <c r="Y194" s="469"/>
      <c r="Z194" s="474"/>
    </row>
    <row r="195" spans="1:26" x14ac:dyDescent="0.2">
      <c r="A195" s="412">
        <v>186</v>
      </c>
      <c r="B195" s="328" t="s">
        <v>12</v>
      </c>
      <c r="C195" s="329">
        <f t="shared" si="34"/>
        <v>96.462000000000003</v>
      </c>
      <c r="D195" s="321">
        <f t="shared" si="34"/>
        <v>96.462000000000003</v>
      </c>
      <c r="E195" s="321">
        <f t="shared" si="34"/>
        <v>55.432000000000002</v>
      </c>
      <c r="F195" s="337"/>
      <c r="G195" s="426">
        <f t="shared" si="35"/>
        <v>96.462000000000003</v>
      </c>
      <c r="H195" s="321">
        <v>96.462000000000003</v>
      </c>
      <c r="I195" s="321">
        <v>55.432000000000002</v>
      </c>
      <c r="J195" s="508"/>
      <c r="K195" s="327"/>
      <c r="L195" s="323"/>
      <c r="M195" s="323"/>
      <c r="N195" s="324"/>
      <c r="O195" s="326"/>
      <c r="P195" s="323"/>
      <c r="Q195" s="323"/>
      <c r="R195" s="324"/>
      <c r="S195" s="329"/>
      <c r="T195" s="321"/>
      <c r="U195" s="321"/>
      <c r="V195" s="337"/>
      <c r="W195" s="473"/>
      <c r="X195" s="469"/>
      <c r="Y195" s="469"/>
      <c r="Z195" s="474"/>
    </row>
    <row r="196" spans="1:26" x14ac:dyDescent="0.2">
      <c r="A196" s="412">
        <v>187</v>
      </c>
      <c r="B196" s="328" t="s">
        <v>13</v>
      </c>
      <c r="C196" s="329">
        <f t="shared" si="34"/>
        <v>70.811000000000007</v>
      </c>
      <c r="D196" s="321">
        <f t="shared" si="34"/>
        <v>70.811000000000007</v>
      </c>
      <c r="E196" s="321">
        <f t="shared" si="34"/>
        <v>47.34</v>
      </c>
      <c r="F196" s="337"/>
      <c r="G196" s="426">
        <f t="shared" si="35"/>
        <v>70.081000000000003</v>
      </c>
      <c r="H196" s="321">
        <v>70.081000000000003</v>
      </c>
      <c r="I196" s="321">
        <v>47.34</v>
      </c>
      <c r="J196" s="508"/>
      <c r="K196" s="327"/>
      <c r="L196" s="323"/>
      <c r="M196" s="323"/>
      <c r="N196" s="324"/>
      <c r="O196" s="326"/>
      <c r="P196" s="323"/>
      <c r="Q196" s="323"/>
      <c r="R196" s="324"/>
      <c r="S196" s="329">
        <f>T196+V196</f>
        <v>0.73</v>
      </c>
      <c r="T196" s="321">
        <v>0.73</v>
      </c>
      <c r="U196" s="321"/>
      <c r="V196" s="337"/>
      <c r="W196" s="473"/>
      <c r="X196" s="469"/>
      <c r="Y196" s="469"/>
      <c r="Z196" s="474"/>
    </row>
    <row r="197" spans="1:26" x14ac:dyDescent="0.2">
      <c r="A197" s="412">
        <v>188</v>
      </c>
      <c r="B197" s="328" t="s">
        <v>14</v>
      </c>
      <c r="C197" s="329">
        <f t="shared" si="34"/>
        <v>33.536999999999999</v>
      </c>
      <c r="D197" s="321">
        <f t="shared" si="34"/>
        <v>33.536999999999999</v>
      </c>
      <c r="E197" s="321">
        <f t="shared" si="34"/>
        <v>27.149000000000001</v>
      </c>
      <c r="F197" s="337"/>
      <c r="G197" s="426">
        <f t="shared" si="35"/>
        <v>33.536999999999999</v>
      </c>
      <c r="H197" s="321">
        <v>33.536999999999999</v>
      </c>
      <c r="I197" s="321">
        <v>27.149000000000001</v>
      </c>
      <c r="J197" s="508"/>
      <c r="K197" s="327"/>
      <c r="L197" s="323"/>
      <c r="M197" s="323"/>
      <c r="N197" s="324"/>
      <c r="O197" s="326"/>
      <c r="P197" s="323"/>
      <c r="Q197" s="323"/>
      <c r="R197" s="324"/>
      <c r="S197" s="329"/>
      <c r="T197" s="321"/>
      <c r="U197" s="321"/>
      <c r="V197" s="337"/>
      <c r="W197" s="473"/>
      <c r="X197" s="469"/>
      <c r="Y197" s="469"/>
      <c r="Z197" s="474"/>
    </row>
    <row r="198" spans="1:26" x14ac:dyDescent="0.2">
      <c r="A198" s="412">
        <f>+A197+1</f>
        <v>189</v>
      </c>
      <c r="B198" s="328" t="s">
        <v>27</v>
      </c>
      <c r="C198" s="329">
        <f t="shared" si="34"/>
        <v>52.954999999999998</v>
      </c>
      <c r="D198" s="321">
        <f t="shared" si="34"/>
        <v>52.954999999999998</v>
      </c>
      <c r="E198" s="321">
        <f t="shared" si="34"/>
        <v>30.706</v>
      </c>
      <c r="F198" s="337"/>
      <c r="G198" s="426">
        <f t="shared" si="35"/>
        <v>52.954999999999998</v>
      </c>
      <c r="H198" s="321">
        <v>52.954999999999998</v>
      </c>
      <c r="I198" s="321">
        <v>30.706</v>
      </c>
      <c r="J198" s="508"/>
      <c r="K198" s="327"/>
      <c r="L198" s="323"/>
      <c r="M198" s="323"/>
      <c r="N198" s="324"/>
      <c r="O198" s="326"/>
      <c r="P198" s="323"/>
      <c r="Q198" s="323"/>
      <c r="R198" s="324"/>
      <c r="S198" s="329"/>
      <c r="T198" s="321"/>
      <c r="U198" s="321"/>
      <c r="V198" s="337"/>
      <c r="W198" s="473"/>
      <c r="X198" s="469"/>
      <c r="Y198" s="469"/>
      <c r="Z198" s="474"/>
    </row>
    <row r="199" spans="1:26" ht="13.5" thickBot="1" x14ac:dyDescent="0.25">
      <c r="A199" s="414">
        <f>+A198+1</f>
        <v>190</v>
      </c>
      <c r="B199" s="328" t="s">
        <v>15</v>
      </c>
      <c r="C199" s="329">
        <f t="shared" si="34"/>
        <v>328.94799999999998</v>
      </c>
      <c r="D199" s="321">
        <f t="shared" si="34"/>
        <v>323.94799999999998</v>
      </c>
      <c r="E199" s="321">
        <f t="shared" si="34"/>
        <v>6.6870000000000003</v>
      </c>
      <c r="F199" s="337">
        <f t="shared" si="34"/>
        <v>5</v>
      </c>
      <c r="G199" s="509">
        <f t="shared" si="35"/>
        <v>328.875</v>
      </c>
      <c r="H199" s="510">
        <v>323.875</v>
      </c>
      <c r="I199" s="510">
        <v>6.6870000000000003</v>
      </c>
      <c r="J199" s="511">
        <v>5</v>
      </c>
      <c r="K199" s="327"/>
      <c r="L199" s="323"/>
      <c r="M199" s="323"/>
      <c r="N199" s="324"/>
      <c r="O199" s="326"/>
      <c r="P199" s="323"/>
      <c r="Q199" s="323"/>
      <c r="R199" s="324"/>
      <c r="S199" s="350">
        <f>T199+V199</f>
        <v>7.2999999999999995E-2</v>
      </c>
      <c r="T199" s="351">
        <v>7.2999999999999995E-2</v>
      </c>
      <c r="U199" s="351"/>
      <c r="V199" s="467"/>
      <c r="W199" s="478"/>
      <c r="X199" s="479"/>
      <c r="Y199" s="479"/>
      <c r="Z199" s="480"/>
    </row>
    <row r="200" spans="1:26" ht="36" customHeight="1" thickBot="1" x14ac:dyDescent="0.3">
      <c r="A200" s="293">
        <v>191</v>
      </c>
      <c r="B200" s="294" t="s">
        <v>217</v>
      </c>
      <c r="C200" s="303">
        <f t="shared" si="34"/>
        <v>1322.7</v>
      </c>
      <c r="D200" s="296">
        <f t="shared" si="34"/>
        <v>1322.7</v>
      </c>
      <c r="E200" s="296"/>
      <c r="F200" s="302"/>
      <c r="G200" s="512">
        <f>G201+G203+G207+G211</f>
        <v>1037.7</v>
      </c>
      <c r="H200" s="408">
        <f>H201+H203+H207+H211</f>
        <v>1037.7</v>
      </c>
      <c r="I200" s="408"/>
      <c r="J200" s="513"/>
      <c r="K200" s="301">
        <f>K204</f>
        <v>285</v>
      </c>
      <c r="L200" s="296">
        <f>L204</f>
        <v>285</v>
      </c>
      <c r="M200" s="296"/>
      <c r="N200" s="302"/>
      <c r="O200" s="303"/>
      <c r="P200" s="296"/>
      <c r="Q200" s="296"/>
      <c r="R200" s="302"/>
      <c r="S200" s="296"/>
      <c r="T200" s="296"/>
      <c r="U200" s="296"/>
      <c r="V200" s="387"/>
      <c r="W200" s="481"/>
      <c r="X200" s="482"/>
      <c r="Y200" s="482"/>
      <c r="Z200" s="483"/>
    </row>
    <row r="201" spans="1:26" ht="27" customHeight="1" x14ac:dyDescent="0.2">
      <c r="A201" s="304">
        <v>192</v>
      </c>
      <c r="B201" s="415" t="s">
        <v>284</v>
      </c>
      <c r="C201" s="309">
        <f t="shared" si="34"/>
        <v>69.968999999999994</v>
      </c>
      <c r="D201" s="307">
        <f t="shared" si="34"/>
        <v>69.968999999999994</v>
      </c>
      <c r="E201" s="307"/>
      <c r="F201" s="308"/>
      <c r="G201" s="416">
        <f>G202</f>
        <v>69.968999999999994</v>
      </c>
      <c r="H201" s="417">
        <f>H202</f>
        <v>69.968999999999994</v>
      </c>
      <c r="I201" s="418"/>
      <c r="J201" s="419"/>
      <c r="K201" s="420"/>
      <c r="L201" s="366"/>
      <c r="M201" s="366"/>
      <c r="N201" s="421"/>
      <c r="O201" s="422"/>
      <c r="P201" s="366"/>
      <c r="Q201" s="366"/>
      <c r="R201" s="421"/>
      <c r="S201" s="422"/>
      <c r="T201" s="366"/>
      <c r="U201" s="366"/>
      <c r="V201" s="358"/>
      <c r="W201" s="484"/>
      <c r="X201" s="485"/>
      <c r="Y201" s="485"/>
      <c r="Z201" s="486"/>
    </row>
    <row r="202" spans="1:26" x14ac:dyDescent="0.2">
      <c r="A202" s="322">
        <v>193</v>
      </c>
      <c r="B202" s="236" t="s">
        <v>85</v>
      </c>
      <c r="C202" s="312">
        <f t="shared" si="34"/>
        <v>69.968999999999994</v>
      </c>
      <c r="D202" s="323">
        <f t="shared" si="34"/>
        <v>69.968999999999994</v>
      </c>
      <c r="E202" s="323"/>
      <c r="F202" s="325"/>
      <c r="G202" s="423">
        <f>H202+J202</f>
        <v>69.968999999999994</v>
      </c>
      <c r="H202" s="325">
        <v>69.968999999999994</v>
      </c>
      <c r="I202" s="323"/>
      <c r="J202" s="424"/>
      <c r="K202" s="340"/>
      <c r="L202" s="323"/>
      <c r="M202" s="323"/>
      <c r="N202" s="324"/>
      <c r="O202" s="326"/>
      <c r="P202" s="323"/>
      <c r="Q202" s="323"/>
      <c r="R202" s="324"/>
      <c r="S202" s="326"/>
      <c r="T202" s="323"/>
      <c r="U202" s="323"/>
      <c r="V202" s="325"/>
      <c r="W202" s="473"/>
      <c r="X202" s="469"/>
      <c r="Y202" s="469"/>
      <c r="Z202" s="474"/>
    </row>
    <row r="203" spans="1:26" x14ac:dyDescent="0.2">
      <c r="A203" s="322">
        <v>194</v>
      </c>
      <c r="B203" s="328" t="s">
        <v>219</v>
      </c>
      <c r="C203" s="329">
        <f t="shared" si="34"/>
        <v>360.154</v>
      </c>
      <c r="D203" s="321">
        <f t="shared" si="34"/>
        <v>360.154</v>
      </c>
      <c r="E203" s="321"/>
      <c r="F203" s="337"/>
      <c r="G203" s="425">
        <f>H203+J203</f>
        <v>75.154000000000011</v>
      </c>
      <c r="H203" s="321">
        <f>H205+H206</f>
        <v>75.154000000000011</v>
      </c>
      <c r="I203" s="323"/>
      <c r="J203" s="424"/>
      <c r="K203" s="334">
        <f>K204</f>
        <v>285</v>
      </c>
      <c r="L203" s="321">
        <f>L204</f>
        <v>285</v>
      </c>
      <c r="M203" s="323"/>
      <c r="N203" s="324"/>
      <c r="O203" s="326"/>
      <c r="P203" s="323"/>
      <c r="Q203" s="323"/>
      <c r="R203" s="324"/>
      <c r="S203" s="326"/>
      <c r="T203" s="323"/>
      <c r="U203" s="323"/>
      <c r="V203" s="325"/>
      <c r="W203" s="473"/>
      <c r="X203" s="469"/>
      <c r="Y203" s="469"/>
      <c r="Z203" s="474"/>
    </row>
    <row r="204" spans="1:26" x14ac:dyDescent="0.2">
      <c r="A204" s="322">
        <v>195</v>
      </c>
      <c r="B204" s="236" t="s">
        <v>241</v>
      </c>
      <c r="C204" s="312">
        <f t="shared" si="34"/>
        <v>285</v>
      </c>
      <c r="D204" s="318">
        <f t="shared" si="34"/>
        <v>285</v>
      </c>
      <c r="E204" s="321"/>
      <c r="F204" s="337"/>
      <c r="G204" s="426"/>
      <c r="H204" s="334"/>
      <c r="I204" s="323"/>
      <c r="J204" s="424"/>
      <c r="K204" s="340">
        <f>L204+N204</f>
        <v>285</v>
      </c>
      <c r="L204" s="323">
        <v>285</v>
      </c>
      <c r="M204" s="323"/>
      <c r="N204" s="324"/>
      <c r="O204" s="326"/>
      <c r="P204" s="323"/>
      <c r="Q204" s="323"/>
      <c r="R204" s="324"/>
      <c r="S204" s="326"/>
      <c r="T204" s="323"/>
      <c r="U204" s="323"/>
      <c r="V204" s="325"/>
      <c r="W204" s="473"/>
      <c r="X204" s="469"/>
      <c r="Y204" s="469"/>
      <c r="Z204" s="474"/>
    </row>
    <row r="205" spans="1:26" x14ac:dyDescent="0.2">
      <c r="A205" s="322">
        <v>196</v>
      </c>
      <c r="B205" s="236" t="s">
        <v>240</v>
      </c>
      <c r="C205" s="312">
        <f t="shared" si="34"/>
        <v>71.766000000000005</v>
      </c>
      <c r="D205" s="323">
        <f t="shared" si="34"/>
        <v>71.766000000000005</v>
      </c>
      <c r="E205" s="323"/>
      <c r="F205" s="325"/>
      <c r="G205" s="423">
        <f t="shared" ref="G205:G212" si="36">H205+J205</f>
        <v>71.766000000000005</v>
      </c>
      <c r="H205" s="325">
        <v>71.766000000000005</v>
      </c>
      <c r="I205" s="323"/>
      <c r="J205" s="424"/>
      <c r="K205" s="340"/>
      <c r="L205" s="323"/>
      <c r="M205" s="323"/>
      <c r="N205" s="324"/>
      <c r="O205" s="326"/>
      <c r="P205" s="323"/>
      <c r="Q205" s="323"/>
      <c r="R205" s="324"/>
      <c r="S205" s="326"/>
      <c r="T205" s="323"/>
      <c r="U205" s="323"/>
      <c r="V205" s="325"/>
      <c r="W205" s="473"/>
      <c r="X205" s="469"/>
      <c r="Y205" s="469"/>
      <c r="Z205" s="474"/>
    </row>
    <row r="206" spans="1:26" ht="25.5" customHeight="1" x14ac:dyDescent="0.2">
      <c r="A206" s="322">
        <v>197</v>
      </c>
      <c r="B206" s="199" t="s">
        <v>272</v>
      </c>
      <c r="C206" s="312">
        <f t="shared" si="34"/>
        <v>3.3879999999999999</v>
      </c>
      <c r="D206" s="323">
        <f t="shared" si="34"/>
        <v>3.3879999999999999</v>
      </c>
      <c r="E206" s="323"/>
      <c r="F206" s="325"/>
      <c r="G206" s="423">
        <f t="shared" si="36"/>
        <v>3.3879999999999999</v>
      </c>
      <c r="H206" s="325">
        <v>3.3879999999999999</v>
      </c>
      <c r="I206" s="323"/>
      <c r="J206" s="424"/>
      <c r="K206" s="340"/>
      <c r="L206" s="323"/>
      <c r="M206" s="323"/>
      <c r="N206" s="324"/>
      <c r="O206" s="326"/>
      <c r="P206" s="323"/>
      <c r="Q206" s="323"/>
      <c r="R206" s="324"/>
      <c r="S206" s="343"/>
      <c r="T206" s="323"/>
      <c r="U206" s="323"/>
      <c r="V206" s="325"/>
      <c r="W206" s="473"/>
      <c r="X206" s="469"/>
      <c r="Y206" s="469"/>
      <c r="Z206" s="474"/>
    </row>
    <row r="207" spans="1:26" x14ac:dyDescent="0.2">
      <c r="A207" s="322">
        <v>198</v>
      </c>
      <c r="B207" s="328" t="s">
        <v>144</v>
      </c>
      <c r="C207" s="329">
        <f t="shared" si="34"/>
        <v>747.577</v>
      </c>
      <c r="D207" s="321">
        <f t="shared" si="34"/>
        <v>747.577</v>
      </c>
      <c r="E207" s="321"/>
      <c r="F207" s="337"/>
      <c r="G207" s="425">
        <f t="shared" si="36"/>
        <v>747.577</v>
      </c>
      <c r="H207" s="321">
        <f>H208+H210+H209</f>
        <v>747.577</v>
      </c>
      <c r="I207" s="323"/>
      <c r="J207" s="424"/>
      <c r="K207" s="340"/>
      <c r="L207" s="323"/>
      <c r="M207" s="323"/>
      <c r="N207" s="324"/>
      <c r="O207" s="326"/>
      <c r="P207" s="323"/>
      <c r="Q207" s="323"/>
      <c r="R207" s="324"/>
      <c r="S207" s="331"/>
      <c r="T207" s="321"/>
      <c r="U207" s="323"/>
      <c r="V207" s="325"/>
      <c r="W207" s="473"/>
      <c r="X207" s="469"/>
      <c r="Y207" s="469"/>
      <c r="Z207" s="474"/>
    </row>
    <row r="208" spans="1:26" x14ac:dyDescent="0.2">
      <c r="A208" s="322">
        <v>199</v>
      </c>
      <c r="B208" s="344" t="s">
        <v>235</v>
      </c>
      <c r="C208" s="312">
        <f t="shared" si="34"/>
        <v>4.42</v>
      </c>
      <c r="D208" s="318">
        <f t="shared" si="34"/>
        <v>4.42</v>
      </c>
      <c r="E208" s="427"/>
      <c r="F208" s="352"/>
      <c r="G208" s="428">
        <f t="shared" si="36"/>
        <v>4.42</v>
      </c>
      <c r="H208" s="429">
        <v>4.42</v>
      </c>
      <c r="I208" s="385"/>
      <c r="J208" s="430"/>
      <c r="K208" s="402"/>
      <c r="L208" s="385"/>
      <c r="M208" s="385"/>
      <c r="N208" s="386"/>
      <c r="O208" s="384"/>
      <c r="P208" s="385"/>
      <c r="Q208" s="385"/>
      <c r="R208" s="386"/>
      <c r="S208" s="384"/>
      <c r="T208" s="385"/>
      <c r="U208" s="385"/>
      <c r="V208" s="468"/>
      <c r="W208" s="473"/>
      <c r="X208" s="469"/>
      <c r="Y208" s="469"/>
      <c r="Z208" s="474"/>
    </row>
    <row r="209" spans="1:26" x14ac:dyDescent="0.2">
      <c r="A209" s="322">
        <v>200</v>
      </c>
      <c r="B209" s="344" t="s">
        <v>256</v>
      </c>
      <c r="C209" s="312">
        <f t="shared" si="34"/>
        <v>586.1</v>
      </c>
      <c r="D209" s="318">
        <f t="shared" si="34"/>
        <v>586.1</v>
      </c>
      <c r="E209" s="427"/>
      <c r="F209" s="352"/>
      <c r="G209" s="428">
        <f t="shared" si="36"/>
        <v>586.1</v>
      </c>
      <c r="H209" s="429">
        <v>586.1</v>
      </c>
      <c r="I209" s="385"/>
      <c r="J209" s="430"/>
      <c r="K209" s="402"/>
      <c r="L209" s="385"/>
      <c r="M209" s="385"/>
      <c r="N209" s="386"/>
      <c r="O209" s="384"/>
      <c r="P209" s="385"/>
      <c r="Q209" s="385"/>
      <c r="R209" s="386"/>
      <c r="S209" s="402"/>
      <c r="T209" s="385"/>
      <c r="U209" s="385"/>
      <c r="V209" s="468"/>
      <c r="W209" s="473"/>
      <c r="X209" s="469"/>
      <c r="Y209" s="469"/>
      <c r="Z209" s="474"/>
    </row>
    <row r="210" spans="1:26" x14ac:dyDescent="0.2">
      <c r="A210" s="322">
        <v>201</v>
      </c>
      <c r="B210" s="431" t="s">
        <v>257</v>
      </c>
      <c r="C210" s="312">
        <f t="shared" si="34"/>
        <v>157.05699999999999</v>
      </c>
      <c r="D210" s="318">
        <f t="shared" si="34"/>
        <v>157.05699999999999</v>
      </c>
      <c r="E210" s="330"/>
      <c r="F210" s="349"/>
      <c r="G210" s="423">
        <f t="shared" si="36"/>
        <v>157.05699999999999</v>
      </c>
      <c r="H210" s="427">
        <v>157.05699999999999</v>
      </c>
      <c r="I210" s="385"/>
      <c r="J210" s="430"/>
      <c r="K210" s="402"/>
      <c r="L210" s="385"/>
      <c r="M210" s="385"/>
      <c r="N210" s="386"/>
      <c r="O210" s="384"/>
      <c r="P210" s="385"/>
      <c r="Q210" s="385"/>
      <c r="R210" s="386"/>
      <c r="S210" s="318"/>
      <c r="T210" s="385"/>
      <c r="U210" s="385"/>
      <c r="V210" s="468"/>
      <c r="W210" s="473"/>
      <c r="X210" s="469"/>
      <c r="Y210" s="469"/>
      <c r="Z210" s="474"/>
    </row>
    <row r="211" spans="1:26" x14ac:dyDescent="0.2">
      <c r="A211" s="322">
        <v>202</v>
      </c>
      <c r="B211" s="328" t="s">
        <v>281</v>
      </c>
      <c r="C211" s="329">
        <f t="shared" si="34"/>
        <v>145</v>
      </c>
      <c r="D211" s="321">
        <f t="shared" si="34"/>
        <v>145</v>
      </c>
      <c r="E211" s="330"/>
      <c r="F211" s="349"/>
      <c r="G211" s="426">
        <f t="shared" si="36"/>
        <v>145</v>
      </c>
      <c r="H211" s="330">
        <f>H212</f>
        <v>145</v>
      </c>
      <c r="I211" s="385"/>
      <c r="J211" s="432"/>
      <c r="K211" s="433"/>
      <c r="L211" s="385"/>
      <c r="M211" s="385"/>
      <c r="N211" s="434"/>
      <c r="O211" s="384"/>
      <c r="P211" s="385"/>
      <c r="Q211" s="385"/>
      <c r="R211" s="434"/>
      <c r="S211" s="435"/>
      <c r="T211" s="385"/>
      <c r="U211" s="385"/>
      <c r="V211" s="433"/>
      <c r="W211" s="473"/>
      <c r="X211" s="469"/>
      <c r="Y211" s="469"/>
      <c r="Z211" s="474"/>
    </row>
    <row r="212" spans="1:26" ht="13.5" thickBot="1" x14ac:dyDescent="0.25">
      <c r="A212" s="369">
        <v>203</v>
      </c>
      <c r="B212" s="382" t="s">
        <v>242</v>
      </c>
      <c r="C212" s="401">
        <f t="shared" si="34"/>
        <v>145</v>
      </c>
      <c r="D212" s="427">
        <f t="shared" si="34"/>
        <v>145</v>
      </c>
      <c r="E212" s="330"/>
      <c r="F212" s="349"/>
      <c r="G212" s="436">
        <f t="shared" si="36"/>
        <v>145</v>
      </c>
      <c r="H212" s="437">
        <v>145</v>
      </c>
      <c r="I212" s="438"/>
      <c r="J212" s="439"/>
      <c r="K212" s="433"/>
      <c r="L212" s="385"/>
      <c r="M212" s="385"/>
      <c r="N212" s="434"/>
      <c r="O212" s="384"/>
      <c r="P212" s="385"/>
      <c r="Q212" s="385"/>
      <c r="R212" s="434"/>
      <c r="S212" s="435"/>
      <c r="T212" s="385"/>
      <c r="U212" s="385"/>
      <c r="V212" s="433"/>
      <c r="W212" s="478"/>
      <c r="X212" s="479"/>
      <c r="Y212" s="479"/>
      <c r="Z212" s="480"/>
    </row>
    <row r="213" spans="1:26" ht="13.5" thickBot="1" x14ac:dyDescent="0.25">
      <c r="A213" s="293">
        <v>204</v>
      </c>
      <c r="B213" s="563" t="s">
        <v>225</v>
      </c>
      <c r="C213" s="404">
        <f>G213+K213+O213+S213+W213</f>
        <v>33706.437999999995</v>
      </c>
      <c r="D213" s="298">
        <f>H213+L213+P213+T213+X213</f>
        <v>30957.641</v>
      </c>
      <c r="E213" s="298">
        <f>I213+M213+Q213+U213+Y213</f>
        <v>18474.364999999998</v>
      </c>
      <c r="F213" s="500">
        <f>J213+N213+R213+V213+Z213</f>
        <v>2748.797</v>
      </c>
      <c r="G213" s="564">
        <f>G10+G47+G96+G126+G174+G200-0.001</f>
        <v>19215.739999999998</v>
      </c>
      <c r="H213" s="440">
        <f>H10+H47+H96+H126+H174+H200-0.001</f>
        <v>18400.576000000001</v>
      </c>
      <c r="I213" s="440">
        <f>I10+I47+I96+I126+I174+I200</f>
        <v>10336.458000000001</v>
      </c>
      <c r="J213" s="440">
        <f>J10+J47+J96+J126+J174+J200</f>
        <v>815.16399999999999</v>
      </c>
      <c r="K213" s="354">
        <f>K10+K47+K96+K126+K174+K200</f>
        <v>5012.2570000000005</v>
      </c>
      <c r="L213" s="296">
        <f>L10+L47+L126+L174+L200</f>
        <v>3855.8590000000004</v>
      </c>
      <c r="M213" s="296">
        <f>M10+M47+M126+M174+M200</f>
        <v>1738.739</v>
      </c>
      <c r="N213" s="296">
        <f>N10+N47+N126+N174+N200</f>
        <v>1156.3979999999999</v>
      </c>
      <c r="O213" s="303">
        <f t="shared" ref="O213:U213" si="37">O10+O47+O96+O126+O174+O200</f>
        <v>6338.8000000000011</v>
      </c>
      <c r="P213" s="296">
        <f t="shared" si="37"/>
        <v>6330.6750000000011</v>
      </c>
      <c r="Q213" s="296">
        <f t="shared" si="37"/>
        <v>6085.2799999999988</v>
      </c>
      <c r="R213" s="296">
        <f t="shared" si="37"/>
        <v>8.125</v>
      </c>
      <c r="S213" s="354">
        <f t="shared" si="37"/>
        <v>1331.8309999999997</v>
      </c>
      <c r="T213" s="296">
        <f t="shared" si="37"/>
        <v>1291.068</v>
      </c>
      <c r="U213" s="296">
        <f t="shared" si="37"/>
        <v>313.88800000000003</v>
      </c>
      <c r="V213" s="387">
        <f>V10+V23+SUM(V37:V46)+V47+V96+V126+V174+V200</f>
        <v>40.762999999999991</v>
      </c>
      <c r="W213" s="297">
        <f>W10+W23+SUM(W37:W46)+W47+W96+W126+W174+W200</f>
        <v>1807.81</v>
      </c>
      <c r="X213" s="496">
        <f>X10+X23+SUM(X37:X46)+X47+X96+X126+X174+X200</f>
        <v>1079.463</v>
      </c>
      <c r="Y213" s="496"/>
      <c r="Z213" s="497">
        <f>Z10+Z23+SUM(Z37:Z46)+Z47+Z96+Z126+Z174+Z200</f>
        <v>728.34700000000009</v>
      </c>
    </row>
    <row r="214" spans="1:26" x14ac:dyDescent="0.2">
      <c r="A214" s="285"/>
      <c r="B214" s="285"/>
      <c r="C214" s="285"/>
      <c r="D214" s="285"/>
      <c r="E214" s="285"/>
      <c r="F214" s="285"/>
      <c r="G214" s="285"/>
      <c r="H214" s="285"/>
      <c r="I214" s="285"/>
      <c r="J214" s="285"/>
      <c r="K214" s="285"/>
      <c r="L214" s="285"/>
      <c r="M214" s="285"/>
      <c r="N214" s="285"/>
      <c r="O214" s="285"/>
      <c r="P214" s="285"/>
      <c r="Q214" s="285"/>
      <c r="R214" s="285"/>
      <c r="S214" s="285"/>
      <c r="T214" s="285"/>
      <c r="U214" s="285"/>
      <c r="V214" s="285"/>
      <c r="W214" s="200"/>
    </row>
    <row r="215" spans="1:26" x14ac:dyDescent="0.2">
      <c r="A215" s="285"/>
      <c r="B215" s="285"/>
      <c r="C215" s="285"/>
      <c r="D215" s="285"/>
      <c r="E215" s="285"/>
      <c r="F215" s="285"/>
      <c r="G215" s="285"/>
      <c r="H215" s="285"/>
      <c r="I215" s="285"/>
      <c r="J215" s="285"/>
      <c r="K215" s="285"/>
      <c r="L215" s="285"/>
      <c r="M215" s="285"/>
      <c r="N215" s="285"/>
      <c r="O215" s="285"/>
      <c r="P215" s="285"/>
      <c r="Q215" s="285"/>
      <c r="R215" s="285"/>
      <c r="S215" s="285"/>
      <c r="T215" s="285"/>
      <c r="U215" s="285"/>
      <c r="V215" s="285"/>
      <c r="W215" s="200"/>
    </row>
    <row r="216" spans="1:26" x14ac:dyDescent="0.2">
      <c r="A216" s="285"/>
      <c r="B216" s="285"/>
      <c r="C216" s="285"/>
      <c r="D216" s="285"/>
      <c r="E216" s="285"/>
      <c r="F216" s="285"/>
      <c r="G216" s="285"/>
      <c r="H216" s="285"/>
      <c r="I216" s="285"/>
      <c r="J216" s="285"/>
      <c r="K216" s="285"/>
      <c r="L216" s="285"/>
      <c r="M216" s="285"/>
      <c r="N216" s="285"/>
      <c r="O216" s="285"/>
      <c r="P216" s="285"/>
      <c r="Q216" s="285"/>
      <c r="R216" s="285"/>
      <c r="S216" s="285"/>
      <c r="T216" s="285"/>
      <c r="U216" s="285"/>
      <c r="V216" s="285"/>
      <c r="W216" s="200"/>
    </row>
    <row r="217" spans="1:26" x14ac:dyDescent="0.2">
      <c r="A217" s="285"/>
      <c r="B217" s="441" t="s">
        <v>124</v>
      </c>
      <c r="C217" s="285"/>
      <c r="D217" s="285"/>
      <c r="E217" s="285"/>
      <c r="F217" s="285"/>
      <c r="G217" s="285"/>
      <c r="H217" s="285"/>
      <c r="I217" s="285"/>
      <c r="J217" s="285"/>
      <c r="K217" s="285"/>
      <c r="L217" s="285"/>
      <c r="M217" s="285"/>
      <c r="N217" s="285"/>
      <c r="O217" s="285"/>
      <c r="P217" s="285"/>
      <c r="Q217" s="285"/>
      <c r="R217" s="285"/>
      <c r="S217" s="285"/>
      <c r="T217" s="285"/>
      <c r="U217" s="285"/>
      <c r="V217" s="285"/>
      <c r="W217" s="200"/>
    </row>
    <row r="218" spans="1:26" x14ac:dyDescent="0.2">
      <c r="A218" s="285"/>
      <c r="B218" s="441" t="s">
        <v>238</v>
      </c>
      <c r="C218" s="285"/>
      <c r="D218" s="285"/>
      <c r="E218" s="285"/>
      <c r="F218" s="285"/>
      <c r="G218" s="285"/>
      <c r="H218" s="285"/>
      <c r="I218" s="285"/>
      <c r="J218" s="285"/>
      <c r="K218" s="285"/>
      <c r="L218" s="285"/>
      <c r="M218" s="285"/>
      <c r="N218" s="285"/>
      <c r="O218" s="285"/>
      <c r="P218" s="285"/>
      <c r="Q218" s="285"/>
      <c r="R218" s="285"/>
      <c r="S218" s="285"/>
      <c r="T218" s="285"/>
      <c r="U218" s="285"/>
      <c r="V218" s="285"/>
      <c r="W218" s="200"/>
    </row>
    <row r="219" spans="1:26" x14ac:dyDescent="0.2">
      <c r="A219" s="285"/>
      <c r="B219" s="441" t="s">
        <v>264</v>
      </c>
      <c r="C219" s="285"/>
      <c r="D219" s="285"/>
      <c r="E219" s="285"/>
      <c r="F219" s="285"/>
      <c r="G219" s="285"/>
      <c r="H219" s="285"/>
      <c r="I219" s="285"/>
      <c r="J219" s="285"/>
      <c r="K219" s="285"/>
      <c r="L219" s="285"/>
      <c r="M219" s="285"/>
      <c r="N219" s="285"/>
      <c r="O219" s="285"/>
      <c r="P219" s="285"/>
      <c r="Q219" s="285"/>
      <c r="R219" s="285"/>
      <c r="S219" s="285"/>
      <c r="T219" s="285"/>
      <c r="U219" s="285"/>
      <c r="V219" s="285"/>
      <c r="W219" s="200"/>
    </row>
    <row r="220" spans="1:26" x14ac:dyDescent="0.2">
      <c r="A220" s="280"/>
      <c r="B220" s="442" t="s">
        <v>125</v>
      </c>
      <c r="C220" s="280"/>
      <c r="D220" s="280"/>
      <c r="E220" s="280"/>
      <c r="F220" s="280"/>
      <c r="G220" s="280"/>
      <c r="H220" s="280"/>
      <c r="I220" s="280"/>
      <c r="J220" s="280"/>
      <c r="K220" s="280"/>
      <c r="L220" s="280"/>
      <c r="M220" s="280"/>
      <c r="N220" s="280"/>
      <c r="O220" s="280"/>
      <c r="P220" s="280"/>
      <c r="Q220" s="280"/>
      <c r="R220" s="280"/>
      <c r="S220" s="280"/>
      <c r="T220" s="280"/>
      <c r="U220" s="280"/>
      <c r="V220" s="280"/>
    </row>
    <row r="221" spans="1:26" x14ac:dyDescent="0.2">
      <c r="A221" s="280"/>
      <c r="B221" s="280"/>
      <c r="C221" s="280"/>
      <c r="D221" s="280"/>
      <c r="E221" s="280"/>
      <c r="F221" s="280"/>
      <c r="G221" s="280"/>
      <c r="H221" s="280"/>
      <c r="I221" s="280"/>
      <c r="J221" s="280"/>
      <c r="K221" s="280"/>
      <c r="L221" s="280"/>
      <c r="M221" s="280"/>
      <c r="N221" s="280"/>
      <c r="O221" s="280"/>
      <c r="P221" s="280"/>
      <c r="Q221" s="280"/>
      <c r="R221" s="280"/>
      <c r="S221" s="280"/>
      <c r="T221" s="280"/>
      <c r="U221" s="280"/>
      <c r="V221" s="280"/>
    </row>
  </sheetData>
  <mergeCells count="28">
    <mergeCell ref="A7:A9"/>
    <mergeCell ref="B7:B9"/>
    <mergeCell ref="C7:C9"/>
    <mergeCell ref="D7:F7"/>
    <mergeCell ref="G7:G9"/>
    <mergeCell ref="O7:O9"/>
    <mergeCell ref="P7:R7"/>
    <mergeCell ref="P8:Q8"/>
    <mergeCell ref="R8:R9"/>
    <mergeCell ref="N8:N9"/>
    <mergeCell ref="W7:W9"/>
    <mergeCell ref="X7:Z7"/>
    <mergeCell ref="X8:Y8"/>
    <mergeCell ref="Z8:Z9"/>
    <mergeCell ref="S7:S9"/>
    <mergeCell ref="T7:V7"/>
    <mergeCell ref="T8:U8"/>
    <mergeCell ref="V8:V9"/>
    <mergeCell ref="C4:J4"/>
    <mergeCell ref="C5:I5"/>
    <mergeCell ref="H8:I8"/>
    <mergeCell ref="J8:J9"/>
    <mergeCell ref="L8:M8"/>
    <mergeCell ref="K7:K9"/>
    <mergeCell ref="L7:N7"/>
    <mergeCell ref="H7:J7"/>
    <mergeCell ref="D8:E8"/>
    <mergeCell ref="F8:F9"/>
  </mergeCells>
  <pageMargins left="0.23622047244094491" right="0.23622047244094491" top="0.74803149606299213" bottom="0.74803149606299213" header="0.31496062992125984" footer="0.31496062992125984"/>
  <pageSetup paperSize="8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Įvardinti diapazonai</vt:lpstr>
      </vt:variant>
      <vt:variant>
        <vt:i4>2</vt:i4>
      </vt:variant>
    </vt:vector>
  </HeadingPairs>
  <TitlesOfParts>
    <vt:vector size="6" baseType="lpstr">
      <vt:lpstr>Lapas1</vt:lpstr>
      <vt:lpstr>4-išl.asign.vald. </vt:lpstr>
      <vt:lpstr>5-išl.pagal programas </vt:lpstr>
      <vt:lpstr>5-programos</vt:lpstr>
      <vt:lpstr>'4-išl.asign.vald. '!Print_Titles</vt:lpstr>
      <vt:lpstr>'5-programos'!Print_Titles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Giedrė Kunigelienė</cp:lastModifiedBy>
  <cp:lastPrinted>2020-08-03T07:03:54Z</cp:lastPrinted>
  <dcterms:created xsi:type="dcterms:W3CDTF">2013-02-05T08:01:03Z</dcterms:created>
  <dcterms:modified xsi:type="dcterms:W3CDTF">2020-08-03T07:13:54Z</dcterms:modified>
</cp:coreProperties>
</file>