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5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  <sheet name="9-ML valdymui ir pagalbai" sheetId="10" r:id="rId10"/>
  </sheets>
  <definedNames>
    <definedName name="OLE_LINK2" localSheetId="0">'1-pajamos'!$C$1</definedName>
    <definedName name="_xlnm.Print_Titles" localSheetId="2">'3-įst.pajamos'!$7:$8</definedName>
  </definedNames>
  <calcPr fullCalcOnLoad="1"/>
</workbook>
</file>

<file path=xl/sharedStrings.xml><?xml version="1.0" encoding="utf-8"?>
<sst xmlns="http://schemas.openxmlformats.org/spreadsheetml/2006/main" count="1232" uniqueCount="684">
  <si>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</si>
  <si>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</si>
  <si>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</si>
  <si>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</si>
  <si>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</si>
  <si>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</si>
  <si>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</si>
  <si>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</si>
  <si>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</si>
  <si>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</si>
  <si>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</si>
  <si>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</si>
  <si>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</si>
  <si>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</si>
  <si>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</si>
  <si>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</si>
  <si>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</si>
  <si>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</si>
  <si>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</si>
  <si>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</si>
  <si>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</si>
  <si>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</si>
  <si>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</si>
  <si>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</si>
  <si>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</si>
  <si>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</si>
  <si>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</si>
  <si>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</si>
  <si>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</si>
  <si>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</si>
  <si>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</si>
  <si>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</si>
  <si>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</si>
  <si>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</si>
  <si>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</si>
  <si>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</si>
  <si>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</si>
  <si>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</si>
  <si>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</si>
  <si>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</si>
  <si>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</si>
  <si>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</si>
  <si>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</si>
  <si>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</si>
  <si>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</si>
  <si>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</si>
  <si>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</si>
  <si>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</si>
  <si>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</si>
  <si>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</si>
  <si>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</si>
  <si>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</si>
  <si>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</si>
  <si>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</si>
  <si>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</si>
  <si>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</si>
  <si>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</si>
  <si>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</si>
  <si>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</si>
  <si>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</si>
  <si>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</si>
  <si>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</si>
  <si>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</si>
  <si>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</si>
  <si>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</si>
  <si>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</si>
  <si>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</si>
  <si>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</si>
  <si>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</si>
  <si>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</si>
  <si>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</si>
  <si>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</si>
  <si>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</si>
  <si>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</si>
  <si>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</si>
  <si>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</si>
  <si>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</si>
  <si>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</si>
  <si>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</si>
  <si>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</si>
  <si>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</si>
  <si>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</si>
  <si>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</si>
  <si>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</si>
  <si>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</si>
  <si>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</si>
  <si>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</si>
  <si>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</si>
  <si>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</si>
  <si>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</si>
  <si>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</si>
  <si>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</si>
  <si>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</si>
  <si>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</si>
  <si>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</si>
  <si>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</si>
  <si>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</si>
  <si>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</si>
  <si>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</si>
  <si>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</si>
  <si>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</si>
  <si>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 xml:space="preserve">                                                                                                  3 priedas</t>
  </si>
  <si>
    <t>Įstaiga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</si>
  <si>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</si>
  <si>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</si>
  <si>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</si>
  <si>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</si>
  <si>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</si>
  <si>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</si>
  <si>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</si>
  <si>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</si>
  <si>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</si>
  <si>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</si>
  <si>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</si>
  <si>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</si>
  <si>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</si>
  <si>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</si>
  <si>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</si>
  <si>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</si>
  <si>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</si>
  <si>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</si>
  <si>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</si>
  <si>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</si>
  <si>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L/d "Varpelis"</t>
  </si>
  <si>
    <t>Senamiesčio progimnazija</t>
  </si>
  <si>
    <t>Suaugusiųjų ir jaunimo  mokymo centras</t>
  </si>
  <si>
    <t>32.</t>
  </si>
  <si>
    <t>33.</t>
  </si>
  <si>
    <t>J.Tumo-Vaižganto gimnazija</t>
  </si>
  <si>
    <t>34.</t>
  </si>
  <si>
    <t>35.</t>
  </si>
  <si>
    <t>J.Tūbelio progimnazija</t>
  </si>
  <si>
    <t>36.</t>
  </si>
  <si>
    <t>Juodupės gimnazija</t>
  </si>
  <si>
    <t>37.</t>
  </si>
  <si>
    <t>38.</t>
  </si>
  <si>
    <t>39.</t>
  </si>
  <si>
    <t>Kamajų A.Strazdo gimnazija</t>
  </si>
  <si>
    <t>40.</t>
  </si>
  <si>
    <t>41.</t>
  </si>
  <si>
    <t>42.</t>
  </si>
  <si>
    <t>43.</t>
  </si>
  <si>
    <t>Obelių gimnazija</t>
  </si>
  <si>
    <t>Pandėlio gimnazija</t>
  </si>
  <si>
    <t>Muzikos mokykla</t>
  </si>
  <si>
    <t>Choreografijos m-la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</si>
  <si>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</si>
  <si>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</si>
  <si>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</si>
  <si>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</si>
  <si>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</si>
  <si>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</si>
  <si>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</si>
  <si>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</si>
  <si>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</si>
  <si>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</si>
  <si>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Rokiškio rajono savivaldybės tarybos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</si>
  <si>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</si>
  <si>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</si>
  <si>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</si>
  <si>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</si>
  <si>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Kamajų A. Strazdo gimn. ikimok. ugd. sk.</t>
  </si>
  <si>
    <t>Kamajų neformaliojo ugdymo skyrius</t>
  </si>
  <si>
    <t>Asignavimų valdytojo pavadinimas</t>
  </si>
  <si>
    <t>IŠ VISO</t>
  </si>
  <si>
    <t>Turizmo ir tradicinių amatų informacijos ir koordinavimo centras</t>
  </si>
  <si>
    <t>eurai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</si>
  <si>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</si>
  <si>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</si>
  <si>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</si>
  <si>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</si>
  <si>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</si>
  <si>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</si>
  <si>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</si>
  <si>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</si>
  <si>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</si>
  <si>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</si>
  <si>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</si>
  <si>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</si>
  <si>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Jaunimo teisių apsauga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</si>
  <si>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</si>
  <si>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</si>
  <si>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</si>
  <si>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</si>
  <si>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</si>
  <si>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</si>
  <si>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</si>
  <si>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 xml:space="preserve">                administravimas  1.PR</t>
  </si>
  <si>
    <t xml:space="preserve">                administravimas-švietimo įstaigoms 1 PR.</t>
  </si>
  <si>
    <t>Socialinės paslaugos  iš viso</t>
  </si>
  <si>
    <t xml:space="preserve">        iš jų: asmenų su sunkia negalia globa</t>
  </si>
  <si>
    <t xml:space="preserve">                soc.rizika iš viso 4 PR.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</si>
  <si>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</si>
  <si>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</si>
  <si>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</si>
  <si>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</si>
  <si>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</si>
  <si>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Pandėlio sen.</t>
  </si>
  <si>
    <t xml:space="preserve">  Rokiškio mst.sen.</t>
  </si>
  <si>
    <t xml:space="preserve">     iš jų :  soc.išmokų administravimas 1 PR.</t>
  </si>
  <si>
    <t>Žemės ūkio  funkcijos vykdymas</t>
  </si>
  <si>
    <t xml:space="preserve"> iš to sk.:     melioracija </t>
  </si>
  <si>
    <t xml:space="preserve">                   žemės ūkio  funkcija  iš viso</t>
  </si>
  <si>
    <t xml:space="preserve">  Administracija</t>
  </si>
  <si>
    <t>6 priedas</t>
  </si>
  <si>
    <t>Architektūros ir paveldosaugos skyrius- aplinkos apsaugos rėmimo spec. programa</t>
  </si>
  <si>
    <t xml:space="preserve">pajamos už teikiamas paslaugas </t>
  </si>
  <si>
    <t>laisvas lėšų likutis</t>
  </si>
  <si>
    <t>7 priedas</t>
  </si>
  <si>
    <t>8 priedas</t>
  </si>
  <si>
    <t>ROKIŠKIO RAJONO SAVIVALDYBĖS APYVARTOS LĖŠOS</t>
  </si>
  <si>
    <t>1.4.1.2.1.2.</t>
  </si>
  <si>
    <t>Dividendai</t>
  </si>
  <si>
    <t>4.1.</t>
  </si>
  <si>
    <t>Materialiojo ir nematerialiojo turto realizavimo pajamos</t>
  </si>
  <si>
    <t>tūkst.Eur</t>
  </si>
  <si>
    <t xml:space="preserve">                      iš jų:</t>
  </si>
  <si>
    <t xml:space="preserve">                  iš jų:</t>
  </si>
  <si>
    <t>Turto valdymo ir viešųjų pirkimų skyrius</t>
  </si>
  <si>
    <t>J.Keliuočio viešoji biblioteka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</si>
  <si>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</si>
  <si>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</si>
  <si>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</si>
  <si>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</si>
  <si>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Panemunėlio seniūnija                      </t>
  </si>
  <si>
    <t>Projekto pavadinimas</t>
  </si>
  <si>
    <t xml:space="preserve"> iš jų:</t>
  </si>
  <si>
    <t>Pastabos</t>
  </si>
  <si>
    <t>ES</t>
  </si>
  <si>
    <t>VB</t>
  </si>
  <si>
    <t>SB</t>
  </si>
  <si>
    <t xml:space="preserve">Iš viso </t>
  </si>
  <si>
    <t>Socialinio būsto fondo plėtra Rokiškio rajono savivaldybėje</t>
  </si>
  <si>
    <t>Juodupės miestelio gyvenamosios vietovės atnaujinimas</t>
  </si>
  <si>
    <t>Obelių miesto gyvenamosios vietovės atnaujinimas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</si>
  <si>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</si>
  <si>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</si>
  <si>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</si>
  <si>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</si>
  <si>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</si>
  <si>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</si>
  <si>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</si>
  <si>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</si>
  <si>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</si>
  <si>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 xml:space="preserve"> aplinkos apsaugos rėmimo spec. programa</t>
  </si>
  <si>
    <t xml:space="preserve">        kreditoriniam įsiskolinimui dengti</t>
  </si>
  <si>
    <t xml:space="preserve">               soc.išmokos ( laidojimo pašalpos)     iš  viso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</si>
  <si>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</si>
  <si>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</si>
  <si>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</si>
  <si>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</si>
  <si>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</si>
  <si>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</si>
  <si>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</si>
  <si>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</si>
  <si>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</si>
  <si>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</si>
  <si>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</si>
  <si>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</si>
  <si>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</si>
  <si>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</si>
  <si>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</si>
  <si>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</si>
  <si>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</si>
  <si>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</si>
  <si>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</si>
  <si>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</si>
  <si>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</si>
  <si>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</si>
  <si>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</si>
  <si>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</si>
  <si>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</si>
  <si>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</si>
  <si>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</si>
  <si>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</si>
  <si>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</si>
  <si>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</si>
  <si>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</si>
  <si>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</si>
  <si>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Gydytojų rezidentūros studijų kompensavimas</t>
  </si>
  <si>
    <t>VšĮ Rokiškio PASPC moterų konsultacijos kabinetų įrangai</t>
  </si>
  <si>
    <t>Vaikų dienos centrų dalinis finansavimas</t>
  </si>
  <si>
    <t>Tarptautinis bendradarbiavimas</t>
  </si>
  <si>
    <t>Rajono renginių programa</t>
  </si>
  <si>
    <t>Nevyriausybinių organizac. projektų finansavimas</t>
  </si>
  <si>
    <t xml:space="preserve"> iš jų: jaunimo organizacijų projektų finansavimas</t>
  </si>
  <si>
    <t xml:space="preserve">         sporto  organizacijų projektų finansavimas</t>
  </si>
  <si>
    <t>Leidyba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</si>
  <si>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</si>
  <si>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</si>
  <si>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</si>
  <si>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</si>
  <si>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</si>
  <si>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</si>
  <si>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</si>
  <si>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Projektų administravimas</t>
  </si>
  <si>
    <t>Įvykdytų projektų priežiūrai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</si>
  <si>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</si>
  <si>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</si>
  <si>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</si>
  <si>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</si>
  <si>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</si>
  <si>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</si>
  <si>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</si>
  <si>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</si>
  <si>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</si>
  <si>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</si>
  <si>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</si>
  <si>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</si>
  <si>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</si>
  <si>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</si>
  <si>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</si>
  <si>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</si>
  <si>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</si>
  <si>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</si>
  <si>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</si>
  <si>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</si>
  <si>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</si>
  <si>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</si>
  <si>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</si>
  <si>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</si>
  <si>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</si>
  <si>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</si>
  <si>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</si>
  <si>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</si>
  <si>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r>
      <t>I</t>
    </r>
    <r>
      <rPr>
        <b/>
        <sz val="10"/>
        <rFont val="Arial"/>
        <family val="2"/>
      </rPr>
      <t>Š VISO:</t>
    </r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</si>
  <si>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</si>
  <si>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</si>
  <si>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</si>
  <si>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</si>
  <si>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</si>
  <si>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</si>
  <si>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</si>
  <si>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</si>
  <si>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</si>
  <si>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</si>
  <si>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</si>
  <si>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</si>
  <si>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</si>
  <si>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</si>
  <si>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</si>
  <si>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</si>
  <si>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</si>
  <si>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</si>
  <si>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</si>
  <si>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</si>
  <si>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</si>
  <si>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</si>
  <si>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</si>
  <si>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</si>
  <si>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</si>
  <si>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</si>
  <si>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</si>
  <si>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</si>
  <si>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</si>
  <si>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</si>
  <si>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</si>
  <si>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</si>
  <si>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</si>
  <si>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</si>
  <si>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</si>
  <si>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</si>
  <si>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</si>
  <si>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</si>
  <si>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</si>
  <si>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</si>
  <si>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</si>
  <si>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</si>
  <si>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</si>
  <si>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</si>
  <si>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</si>
  <si>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</si>
  <si>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</si>
  <si>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</si>
  <si>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</si>
  <si>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</si>
  <si>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</si>
  <si>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</si>
  <si>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</si>
  <si>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</si>
  <si>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</si>
  <si>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</si>
  <si>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</si>
  <si>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</si>
  <si>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</si>
  <si>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</si>
  <si>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</si>
  <si>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</si>
  <si>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</si>
  <si>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</si>
  <si>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</si>
  <si>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</si>
  <si>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</si>
  <si>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</si>
  <si>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</si>
  <si>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</si>
  <si>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</si>
  <si>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</si>
  <si>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</si>
  <si>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</si>
  <si>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</si>
  <si>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</si>
  <si>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</si>
  <si>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</si>
  <si>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</si>
  <si>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</si>
  <si>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</si>
  <si>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</si>
  <si>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</si>
  <si>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</si>
  <si>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</si>
  <si>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</si>
  <si>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</si>
  <si>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</si>
  <si>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</si>
  <si>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</si>
  <si>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</si>
  <si>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</si>
  <si>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</si>
  <si>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</si>
  <si>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</si>
  <si>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</si>
  <si>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</si>
  <si>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</si>
  <si>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</si>
  <si>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</si>
  <si>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</si>
  <si>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</si>
  <si>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</si>
  <si>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</si>
  <si>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</si>
  <si>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</si>
  <si>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</si>
  <si>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</si>
  <si>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</si>
  <si>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</si>
  <si>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</si>
  <si>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</si>
  <si>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</si>
  <si>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</si>
  <si>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</si>
  <si>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</si>
  <si>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</si>
  <si>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</si>
  <si>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</si>
  <si>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Eil.   Nr.</t>
  </si>
  <si>
    <t xml:space="preserve">     iš jų:  nekilnojamo turto nuomos specialioji programa</t>
  </si>
  <si>
    <t>Salų dvaro sodybos rūmų kapitalinis remontas</t>
  </si>
  <si>
    <t>„Biržų, Kupiškio, Pasvalio ir Rokiškio rajonų savivaldybes jungiančių turizmo trasų ir turizmo maršrutų informacinės infrastruktūros plėtra“ (pareiškėjas - Biržų r. savivaldybė)</t>
  </si>
  <si>
    <t>Būsto nuomos ar išperkamosios nuomos mokesčių dalies kompensacijoms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</si>
  <si>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</si>
  <si>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</si>
  <si>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</si>
  <si>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</si>
  <si>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</si>
  <si>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</si>
  <si>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 xml:space="preserve">  Obelių sen.</t>
  </si>
  <si>
    <t xml:space="preserve"> Administracija</t>
  </si>
  <si>
    <t xml:space="preserve">  Panemunėlio sen.</t>
  </si>
  <si>
    <t xml:space="preserve">  Rokiškio kaim. sen.</t>
  </si>
  <si>
    <t>Būsto nuomos ar išperkamosios nuomos mokesčių dalies kompensavimas</t>
  </si>
  <si>
    <t>Parama šeimynoms, globėjams ir daugiavaikėms šeimoms</t>
  </si>
  <si>
    <t>Savanorių karių kapų priežiūrai</t>
  </si>
  <si>
    <t>Kelių  priežiūros programa</t>
  </si>
  <si>
    <t>Beglobių gyvūnų priežiūra</t>
  </si>
  <si>
    <t xml:space="preserve">             Kalėdų senelio rezidencijai</t>
  </si>
  <si>
    <t>PRACT už atliekų tvarkymą</t>
  </si>
  <si>
    <t>Jūžintų J.O.Širvydo vidurinė mokykla</t>
  </si>
  <si>
    <t>Vertikalios vonios įrengimas viešojoje įstaigoje Rokiškio rajono ligoninėje</t>
  </si>
  <si>
    <t xml:space="preserve">„Ledo ritulio aikštelės stoginės M.Riomerio g. 1, Rokiškio mieste statyba“ </t>
  </si>
  <si>
    <t>Vaikų ir jaunimo neformalaus ugdymosi galimybių plėtra Rokiškio rajone</t>
  </si>
  <si>
    <t>Ugdymo aplinkos modernizavimas Rokiškio J. Tumo-Vaižganto gimnazijoje bei Rokiškio J. Tūbelio progimnazijoje</t>
  </si>
  <si>
    <t>Rokiškio l/d „Pumpurėlis“ pastato vidaus patalpų  ir ugdymo aplinkos modernizavimas</t>
  </si>
  <si>
    <t>Pėsčiųjų ir dviračių takų plėtra Rokiškio miesto Vilties ir Aušros g.</t>
  </si>
  <si>
    <t>Konkursiniai projektai</t>
  </si>
  <si>
    <t>„Viešojo saugumo gerinimas ir apsauga pasienio regionuose Latvijoje ir Lietuvoje</t>
  </si>
  <si>
    <t>Dvarų ir pilių parkų išsaugojimas ir vystymas</t>
  </si>
  <si>
    <t xml:space="preserve">              Kalėdų senelio rezidencijai</t>
  </si>
  <si>
    <t xml:space="preserve"> </t>
  </si>
  <si>
    <r>
      <t xml:space="preserve">  </t>
    </r>
    <r>
      <rPr>
        <i/>
        <sz val="10"/>
        <rFont val="Arial"/>
        <family val="2"/>
      </rPr>
      <t>iš to sk.: sveikatos priežiūra mokyklose</t>
    </r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</si>
  <si>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</si>
  <si>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Mero institucijos reprezentacinės išlaidos</t>
  </si>
  <si>
    <t>Automobiliams seniūnijų socialiniams darbuotojams</t>
  </si>
  <si>
    <t>Kaimo programa</t>
  </si>
  <si>
    <t>Melioracijos programa</t>
  </si>
  <si>
    <t>Nuostolingų maršrutų išlaidoms kompensuoti</t>
  </si>
  <si>
    <t>Nekilnojamojo turto įregistravimas</t>
  </si>
  <si>
    <t>Nekilnojamojo turto nuomos specialioji programa</t>
  </si>
  <si>
    <t>Investiciniams projektams,galimybių studijoms ir kitiems dokumentams rengti</t>
  </si>
  <si>
    <t>Lengvatinio moksleivių pervež. išlaidų kompensav.</t>
  </si>
  <si>
    <t>Nevyriausybinių organizacijų projektų finansavimas</t>
  </si>
  <si>
    <t>Talentingų žmonių rėmimo programa</t>
  </si>
  <si>
    <t>Kaimo materialinės bazės stiprinimo programa</t>
  </si>
  <si>
    <t>Vaikų ir jaunimo socializacija</t>
  </si>
  <si>
    <t>Asmenų patalpinimas į stacionarias globos įstaigas</t>
  </si>
  <si>
    <t>parama šeimynoms, globėjams ir daugiavaikėms šeimoms</t>
  </si>
  <si>
    <t>Darbo politikos formavavimas ir įgyvendinimas</t>
  </si>
  <si>
    <t>Užimtumo didinimo programa</t>
  </si>
  <si>
    <t>Seniūnijų gatvių apšvietimo atnaujinimo programa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</si>
  <si>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</si>
  <si>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</si>
  <si>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 xml:space="preserve">  iš to sk.: ledo aikštelės šaldymui ir priežiūrai</t>
  </si>
  <si>
    <t>Rajono reprezentacinių sporto renginių programa</t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</si>
  <si>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</si>
  <si>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</si>
  <si>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Panemunėlio mokykla-daugiafunkcis centras</t>
  </si>
  <si>
    <t>Pandėlio gimnazijos Kazliškio skyrius</t>
  </si>
  <si>
    <t>Senamiesčio progimnazijos Kriaunų sk.</t>
  </si>
  <si>
    <t>ROKIŠKIO RAJONO SAVIVALDYBĖS 2019 METŲ BIUDŽETAS</t>
  </si>
  <si>
    <r>
      <t xml:space="preserve">ML* - </t>
    </r>
    <r>
      <rPr>
        <sz val="10"/>
        <rFont val="Arial"/>
        <family val="2"/>
      </rPr>
      <t>mokinio krepšelis</t>
    </r>
  </si>
  <si>
    <t>Pandėlio gimnazijosm-klos Kazliškio skyrius</t>
  </si>
  <si>
    <t xml:space="preserve">Senamiesčio progimnazijos Kriaunų sk. </t>
  </si>
  <si>
    <t xml:space="preserve">        (LĖŠŲ LIKUTIS 2018 M. GRUODŽIO 31 D.)</t>
  </si>
  <si>
    <t xml:space="preserve">Panemunėlio mokykla-daugiafunkcis centras </t>
  </si>
  <si>
    <t>Juodupės gimnazijos neformaliojo ugdymo sk.</t>
  </si>
  <si>
    <t>ROKIŠKIO RAJONO SAVIVALDYBĖS BIUDŽETINIŲ ĮSTAIGŲ 2019 M. PAJAMOS</t>
  </si>
  <si>
    <t>Jūžintų J.O. Širvydo pagr.m-la</t>
  </si>
  <si>
    <t>Rinkimų organizavimui (balsavimo kabinos, stendai)</t>
  </si>
  <si>
    <t>Katalėjos šeimynai - pagalbos pinigai</t>
  </si>
  <si>
    <t>Mirusių asmenų palaikų ekspertiniams tyrimams nuvežimo išlaidoms</t>
  </si>
  <si>
    <t>Socialinių būstų remontui</t>
  </si>
  <si>
    <t>Teritorijų planavimo dokumentų rengimui bei kadastrinių matavimų atlikimui</t>
  </si>
  <si>
    <t xml:space="preserve">Rokiškio rajono teritorijos ir Rokiškio miesto teritorijos bendrųjų planų parengimas </t>
  </si>
  <si>
    <t>Paskolų aptarnavimas</t>
  </si>
  <si>
    <t>Melioracijos darbams naujai formuojamame Kriaunų kapinių išplėtimo sklype</t>
  </si>
  <si>
    <t>Mokyklinių baldų ir kompiuterinių technologijų atnaujinimas</t>
  </si>
  <si>
    <t>Rokiškio baseinas</t>
  </si>
  <si>
    <t>Priskirtos valstybės žemės ir kito turto valdymo, naudojimo ir disponavimo juo patikėjimo teise funkcijai atlikti</t>
  </si>
  <si>
    <t xml:space="preserve">                    priemonėms įsigyti</t>
  </si>
  <si>
    <t xml:space="preserve">VALSTYBĖS DELEGUOTŲ  FUNKCIJŲ PASKIRSTYMAS  2019 M.  </t>
  </si>
  <si>
    <t>Erdvinių duomenų rinkinio tvarkymo funkcija</t>
  </si>
  <si>
    <t>Rokiškis - Lietuvos kultūros sostinė</t>
  </si>
  <si>
    <r>
      <t xml:space="preserve">   i</t>
    </r>
    <r>
      <rPr>
        <sz val="9"/>
        <rFont val="Arial"/>
        <family val="2"/>
      </rPr>
      <t>š jų: lengvatinio keleivių pervežimo išlaidų kompensavimas</t>
    </r>
  </si>
  <si>
    <t xml:space="preserve">   iš to sk.: automobiliams įsigyti</t>
  </si>
  <si>
    <t xml:space="preserve">  iš jų: ES  projektų finansavimas</t>
  </si>
  <si>
    <t>iš to sk.: automobiliams įsigyti</t>
  </si>
  <si>
    <t>KULTŪROS,SPPORTO,BENDRUOMENĖS IR VAIKŲ IR JAUNIMO GYVENIMO AKTYVINIMO PROGRAMA (03)</t>
  </si>
  <si>
    <t xml:space="preserve">     eurai</t>
  </si>
  <si>
    <t xml:space="preserve">     tūkst. eur.</t>
  </si>
  <si>
    <r>
      <t xml:space="preserve">                 </t>
    </r>
    <r>
      <rPr>
        <sz val="10"/>
        <rFont val="Arial"/>
        <family val="2"/>
      </rPr>
      <t>iš jų:</t>
    </r>
  </si>
  <si>
    <t xml:space="preserve">Neveiksnių asmenų būklės peržiūrėjimas </t>
  </si>
  <si>
    <t xml:space="preserve"> Iš to sk.: DUF</t>
  </si>
  <si>
    <t>Socialinės išmokos    iš viso</t>
  </si>
  <si>
    <t xml:space="preserve">  ROKIŠKIO RAJONO SAVIVALDYBĖS 2019 METŲ BIUDŽETAS</t>
  </si>
  <si>
    <t>Mokymo lėšos</t>
  </si>
  <si>
    <t>Kitos pajamos</t>
  </si>
  <si>
    <t>VISI MOKESČIAI, PAJAMOS IR DOTACIJOS(1+13+20)</t>
  </si>
  <si>
    <t>( tūkst.Eur)</t>
  </si>
  <si>
    <t>ROKIŠKIO RAJONO SAVIVALDYBĖS BIUDŽETO 2019 METŲ VALSTYBĖS BIUDŽETO TIKSLINĖS LĖŠOS</t>
  </si>
  <si>
    <t>Priskirtos valstybės žemės ir kito turto valdymo,naudojimo ir disponavimo juo patikėjimo teise funkcijai atlikti</t>
  </si>
  <si>
    <t>Erdvinių duomenų rinkinio tvarkymo funkcijai atlikti</t>
  </si>
  <si>
    <t>ŠVIETIMO, MOKSLO IR SPORTO MINISTERIJA</t>
  </si>
  <si>
    <t>tame skaičiuje</t>
  </si>
  <si>
    <t>Tėvų įnašai</t>
  </si>
  <si>
    <t>Pajamos už turto nuomą</t>
  </si>
  <si>
    <t>Kitos atsitiktinės pajamos</t>
  </si>
  <si>
    <t>Viešoji biblioteka</t>
  </si>
  <si>
    <t>Kūno kult.ir sporto centras</t>
  </si>
  <si>
    <t>Visuom. sveikatos biuras</t>
  </si>
  <si>
    <t>Turizmo ir tradic. amatų centras</t>
  </si>
  <si>
    <t>Senamiesčio prog. Laibgalių ikimok.ir prad.ugd.sk. sk.</t>
  </si>
  <si>
    <t>Senamiesčio prog.Kriaunų ikimok.ir prad.ugd.sk.</t>
  </si>
  <si>
    <t>J.Tumo-Vaižganto gimn. bendrab.</t>
  </si>
  <si>
    <t>Juodupės g. neformaliojo šviet.sk.</t>
  </si>
  <si>
    <t>Kamajų g. ikimokykl.ugdymo sk.</t>
  </si>
  <si>
    <t>Kamajų g. neformal.šviet. sk.</t>
  </si>
  <si>
    <t>Obelių g. neformal.šviet. sk.</t>
  </si>
  <si>
    <t>Pandėlio UDC iš viso</t>
  </si>
  <si>
    <t>Panemunėlio mokykla-daugiafunkcis centras iš viso</t>
  </si>
  <si>
    <t>Planuojama gauti pajamų už teikiamas paslaugas</t>
  </si>
  <si>
    <t xml:space="preserve">Reikalinga 2019 metams </t>
  </si>
  <si>
    <t>Kitos lėšos</t>
  </si>
  <si>
    <t>ES fondų ar kitų programų lėšos</t>
  </si>
  <si>
    <t>VB lėšos</t>
  </si>
  <si>
    <t>SB lėšos</t>
  </si>
  <si>
    <t>Rokiškio Juozo Tūbelio progimnazijos pastato modernizavimas</t>
  </si>
  <si>
    <t xml:space="preserve">Pradėtas 2018 m., SB kofinansavimas - 30 proc. </t>
  </si>
  <si>
    <t>Rokiškio r. savivaldybės administracinio pastato (esančio Respublikos g. 94, Rokiškis) modernizavimas</t>
  </si>
  <si>
    <t>Paskola, finansinė inžinerija. SB lėšos gali būti reiklalingos projektavimui ; Lėšų poreikis gali keistis</t>
  </si>
  <si>
    <t>„Bendruomeninių vaikų globos namų ir vaikų dienos centrų tinklo plėtra Rokiškio rajone</t>
  </si>
  <si>
    <t>valstybės mastu finansuojamas</t>
  </si>
  <si>
    <t>VIP/valstybinaims PROJEKTAMS REIKIAMAS PRISIDĖJIMAS IŠ VISO:</t>
  </si>
  <si>
    <t>Rokiškio miesto teritorijų kraštovaizdžio formavimas ir ekologinės būklės gerinimas“</t>
  </si>
  <si>
    <t>Rokiškio miesto Aušros g. (nuo sankirtos su J.Gruodžio g. iki sankirtos su Kauno g.) rekonstravimas</t>
  </si>
  <si>
    <t>projekto pradžia 2019-09</t>
  </si>
  <si>
    <t>Projekto pabaiga 2019-07-30</t>
  </si>
  <si>
    <t>Sveikos gyvensenos skatinimas Rokiškio rajone</t>
  </si>
  <si>
    <t xml:space="preserve">Priemonių, gerinančių ambulatorinių sveikatos priežiūros paslaugų prieinamumą tuberkuliozesergantiems asmenims, įgyvendinimas Rokiškio rajono savivaldybėje </t>
  </si>
  <si>
    <t>Priklausomybės nuo opioidų pakaitinio gydymo kabineto įrengimas VšĮ  Rokiškio psichikos sveikatos centre</t>
  </si>
  <si>
    <t>VŠĮ Rokiškio pirminės asmens sveikatos priežiūros centro veiklos efektyvumo didinimas, gerinant teikiamų paslaugų kokybę ir prieinamumą</t>
  </si>
  <si>
    <t>Vandens tiekimo ir nuotekų tvarkymo sistemų renovavimas ir plėtra Rokiškio rajone</t>
  </si>
  <si>
    <t>Rokiškio J. Keliuočio viešosios bibliotekos pastato Rokiškis, Nepriklausomybės a. 16, ir kiemo rekonstravimas bei modernizavimas ir priestato statyba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</si>
  <si>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</si>
  <si>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IŠ VISO Regioniniams</t>
  </si>
  <si>
    <t>Socialinių paslaugų kokybės ir prieinamumo gerinimas Vidurio Baltijos regione (projekto vykdytojas - VšĮ Rokiškio jaunimo centras)</t>
  </si>
  <si>
    <t>Tvarios, bendraujančios ir aktyvios Viesytės ir Rokiškio bendruomenės/V-R bendruomenės Nr. LLI-295</t>
  </si>
  <si>
    <t xml:space="preserve">reikės apyvartinių lėšų iš SB projekto įvykdymui, lėšos bus atstatytos 2019-2020 m. </t>
  </si>
  <si>
    <t xml:space="preserve">reikės visam projektui apyvartinių lėšų iš SB, projekto įvykdymui, lėšos bus atstatytos 2019-2020 m. </t>
  </si>
  <si>
    <t>Interaktyvi edukacinė erdvė- efektyvus integracijos būdas socialiai remtinų šeimų vaikams</t>
  </si>
  <si>
    <t xml:space="preserve">reikės apyvartinių lėšų - 8,0 tūkst.Eur. iš SB projekto įvykdymui, lėšos bus atstatytos 2019-2020 m. </t>
  </si>
  <si>
    <t>Versli biblioteka/Verslo rėmimo sistemų sukūrimas ir prienamumas (projekto vykdytojas - Rokiškio rajono savivaldybės Juozo Keliuočio viešoji biblioteka)</t>
  </si>
  <si>
    <t>2019 m. apyvartinių lėšų grąžinimas savivaldybei.</t>
  </si>
  <si>
    <t>Vykdytojas- Rokiškio krašto muziejus „Nematerialios kultūros ir vietinio istorijos paveldo išsaugojimas, prieinamumas ir plėtra, gerinant darnų turizmo konkurencingumą Latvijoje, Lietuvoje ir Baltarusijoje“ (ENI-LLB-1-108): „Atrask savo krašto šaknis!"</t>
  </si>
  <si>
    <t>Geriatrijos dienos stacionaro ir konsultacinių kabinetų įkūrimas bei aprūpinimas reikiama įranga ir baldais VŠĮ Rokiškio rajono ligoninėje</t>
  </si>
  <si>
    <t>Sveiko senėjimo paslaugų kokybės gerinimas. Planuojama projekto trukmė 36 mėn.</t>
  </si>
  <si>
    <t xml:space="preserve">Atsinaujinančių energijos šaltinių diegimas Rokiškio Juozo Tumo-Vaižganto gimnazijoje </t>
  </si>
  <si>
    <t>Atsinaujinančių energijos šaltinių diegimas VšĮ Rokiškio rajono ligoninėje</t>
  </si>
  <si>
    <t>VšĮ Rokiškio pirminės asmens sveikatos priežiūros centras (PASPC</t>
  </si>
  <si>
    <t>Rokiškio Juozo Tumo Vaižganto gimnazija Erasmus+ KA-2 projektas "Tobulėjantys mokytoji- geresnė mokykla" 2018-2020</t>
  </si>
  <si>
    <t xml:space="preserve">IŠ viso konkursiniams projektams </t>
  </si>
  <si>
    <r>
      <t xml:space="preserve">2019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</si>
  <si>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Lėšos iš valstybės biudžeto ,skirtos mokytojų, dirbančių pagal neformaliojo vaikų švietimo programas, darbo apmokėjimui</t>
  </si>
  <si>
    <t>1.3.4.1.2</t>
  </si>
  <si>
    <t>Mokymo lėšos ugdymo procesui organizuoti ir valdyti bei švietimo pagalbai 2019 metams</t>
  </si>
  <si>
    <t>Eil. Nr.</t>
  </si>
  <si>
    <t>Įstaigos pavadinimas</t>
  </si>
  <si>
    <t>Ugdymo procesui organizuoti ir valdyti</t>
  </si>
  <si>
    <t>Švietimo pagalbai</t>
  </si>
  <si>
    <t>Lopšelis/darželis "Nykštukas"</t>
  </si>
  <si>
    <t>Lopšelis/darželis "Pumpurėlis"</t>
  </si>
  <si>
    <t>Juodupės lopšelis- darželis</t>
  </si>
  <si>
    <t>Mokykla/darželis "Ąžuoliukas"</t>
  </si>
  <si>
    <t>Obelių lopšelis-darželis</t>
  </si>
  <si>
    <t>Kavoliškio mokykla-darželis</t>
  </si>
  <si>
    <t>Lopšelis/darželis "Varpelis"</t>
  </si>
  <si>
    <t>Senamiesčio progimnazijos Laibgalių ikimokyklinio ir pradinio ugdymo sk.</t>
  </si>
  <si>
    <t>Senamiesčio progimnazijos Kriaunų ikimokyklinio ir pradinio ugdymo sk.</t>
  </si>
  <si>
    <t>Jūžintų J.O.Širvydo pagrindinė mokykla</t>
  </si>
  <si>
    <t>Kamajų A. Strazdo gimnazijos ikimokyklinio ugdymo skyrius</t>
  </si>
  <si>
    <t>Iš viso:</t>
  </si>
  <si>
    <t>9 priedas</t>
  </si>
  <si>
    <t>eurais</t>
  </si>
  <si>
    <t>Lėšos, skirtos neformaliam vaikų švietimui (ES lėšos)</t>
  </si>
  <si>
    <t>DOTACIJOS (14+20)</t>
  </si>
  <si>
    <t>Speciali tikslinė dotacija iš viso (15+16+17+18+19)</t>
  </si>
  <si>
    <t>KITOS PAJAMOS (22+26+27+28)</t>
  </si>
  <si>
    <t>Turto pajamos(23+24+25)</t>
  </si>
  <si>
    <t>Turto valdymo ir ūkio skyrius iš viso</t>
  </si>
  <si>
    <t>Strateginio planavimo, investicijų ir viešųjų pirkimų  skyrius iš viso</t>
  </si>
  <si>
    <t>Statybos ir infrastruktūros plėtros skyrius iš viso</t>
  </si>
  <si>
    <t>Švietimo, kultūros ir sporto skyrius iš viso</t>
  </si>
  <si>
    <t>Švietimo, kultūros ir sporto skyrius</t>
  </si>
  <si>
    <t>Turto valdymo ir ūkio skyrius</t>
  </si>
  <si>
    <t>Statybos ir  infrastruktūros plėtros skyrius</t>
  </si>
  <si>
    <t>Strateginio planavimo, investicijų ir viešųjų pirkimų  skyrius</t>
  </si>
  <si>
    <t>Strateginio planavimo, investicijų ir viešųjų pirkimų skyrius</t>
  </si>
  <si>
    <t>Nusikalstamų veikų prevencijos ir kontrolės programa</t>
  </si>
  <si>
    <t xml:space="preserve">Turto valdymo ir ūkio skyrius </t>
  </si>
  <si>
    <t>Statybos ir infrastruktūros plėtros skyrius</t>
  </si>
  <si>
    <t>Soc.paramos ir sveikatos sk.</t>
  </si>
  <si>
    <t>sumos- tūkst.eurų</t>
  </si>
  <si>
    <t>Netinkamos išlaidos</t>
  </si>
  <si>
    <t>Netinkamos lėšos</t>
  </si>
  <si>
    <t>gautas ŠMMS ministerijos programos lėšos</t>
  </si>
  <si>
    <t>Pateikta VIP 2019 m., neaišku dėl finansavimo</t>
  </si>
  <si>
    <t>Rokiškio rajono Panemunėlio geležinkelio stoties gyvenvietės paviršinio vandens sutvarkymas ir su juo susijusios infrastruktūros rekonstravimas</t>
  </si>
  <si>
    <t>užbaigtas projektas bus 2020 m.</t>
  </si>
  <si>
    <t>Rokiškio rajono Čedasų, Salų miestelių ir Lailūnų kaimo vietovių paviršinio vandens sutvarkymas ir su juo susijusios infrastruktūros rekonstravimas“</t>
  </si>
  <si>
    <t>savivaldybės lėšos nebus reikalingos</t>
  </si>
  <si>
    <t>31.99</t>
  </si>
  <si>
    <t>Neformaliojo suaugusiųjų švietimo teikėjų strateginio mąstymo ir pokyčių valdymo kompetencijų stirpinimas (Teikėjas- Rokiškio švietimo centras, Partneriai-Rokiškio r. savivaldybės visuomenės sveikatos biuras, Rokiškio krašto muziejus)</t>
  </si>
  <si>
    <t>reikalingos avansinės lėšos, kurios bus grąžintos pasibaigus projektui ERASMUS PROGRAMA</t>
  </si>
  <si>
    <t xml:space="preserve">Pateikta paraiška KLIMATO KAITOS SPECIALIOSIOS PROGRAMOS LĖŠOMS gauti, neaišku ar bus finansavimas 2019 m. </t>
  </si>
  <si>
    <t xml:space="preserve"> „Rokiškio miesto kultūros paslaugų infrastruktūros gerinimas“ (pareikėjas -Rokiškio kultūros centras)</t>
  </si>
  <si>
    <t xml:space="preserve">paraiška pateikta priemonės Nr. 07.1.1-CPVA-K-306 priemonės „Modernizuoti viešąją ir privačią kultūros infrastruktūrą“ finansavimui gauti, neaišku ar bus finansavimas 2019 m. </t>
  </si>
  <si>
    <t xml:space="preserve"> „Rokiškio krašto muziejaus inovatyvių paslaugų gerinimas“ (pareiškėjas - Rokiškio krašto muziejus)</t>
  </si>
  <si>
    <t>paraiška pateikta priemonės Nr. 07.1.1-CPVA-K-306 priemonės „Modernizuoti viešąją ir privačią kultūros infrastruktūrą“ finansavimui gauti , neaišku ar bus finansavimas 2019 m.</t>
  </si>
  <si>
    <t>„Rokiškio rajono vaikų sveiko ir aktyvaus gyvenimo būdo skatinimas“- pareiškėjas Asociacija „Veiklus pilietis“, partneris - Rokiškior. savivaldybės adinistracija</t>
  </si>
  <si>
    <t xml:space="preserve">paraiška pateikta priemonės NR 08.4.2-ESFA-K-629 „Bendradarbiavimo skatinimas sveikatos netolygumų mažinimo srityje“ ES finansavimui gauti, savivaldybės indėlis - 5 proc. </t>
  </si>
  <si>
    <t>projekto vertė iš viso, tūkst. eurų</t>
  </si>
  <si>
    <t>Ugniagesių savanorių priešgaisrinės apsaugos ir gelbėjimo paslaugų skatinimas Rokiškio rajone (Pareiškėjas - Rokiškio rajono savanorių ugniagesių draugija)</t>
  </si>
  <si>
    <t>VšĮ Rokiškio rajono ligoninės dalininko kapitalui didinti (lizingas-kompiuteriniam tomografui ir  skaitmeninei rentgeno diagnostikos sistemai)</t>
  </si>
  <si>
    <t>VšĮ Rokiškio rajono ligoninės dalininko kapitalui didinti (lizingas- kompiuteriniam tomografui ir  skaitmeninei rentgeno diagnostikos sistemai)</t>
  </si>
  <si>
    <t xml:space="preserve">                        2019 m.vasario 20 d. sprendimo Nr. TS-16</t>
  </si>
  <si>
    <t xml:space="preserve">                                                            2019 m.vasario 20 d. sprendimo Nr.TS -16</t>
  </si>
  <si>
    <t>2019 m. vasario 20 d. sprendimo Nr. TS-16</t>
  </si>
  <si>
    <t>2019 m. vasario 20 d. sprendimo TS -16</t>
  </si>
  <si>
    <t xml:space="preserve">       UŽ TEIKIAMAS PASLAUGAS</t>
  </si>
  <si>
    <t xml:space="preserve">                                                            2019 m.vasario 20 d. sprendimo Nr. TS-16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</si>
  <si>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</si>
  <si>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</si>
  <si>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>2019 m. vasario 20 d.sprendimo Nr. TS-16</t>
  </si>
  <si>
    <t xml:space="preserve">    Rokiškio rajono savivaldybės tarybos    </t>
  </si>
  <si>
    <t>Panemunėlio mokykla- daugiafunkcis centras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</si>
</sst>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7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/>
      <right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24" fillId="0" borderId="0">
      <alignment/>
      <protection/>
    </xf>
    <xf numFmtId="0" fontId="5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6" applyNumberFormat="0" applyFon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22" borderId="5" applyNumberForma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8" xfId="0" applyFill="1" applyBorder="1" applyAlignment="1">
      <alignment/>
    </xf>
    <xf numFmtId="0" fontId="11" fillId="0" borderId="19" xfId="0" applyFont="1" applyFill="1" applyBorder="1" applyAlignment="1">
      <alignment/>
    </xf>
    <xf numFmtId="0" fontId="13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0" borderId="23" xfId="0" applyFont="1" applyFill="1" applyBorder="1" applyAlignment="1">
      <alignment/>
    </xf>
    <xf numFmtId="0" fontId="13" fillId="0" borderId="24" xfId="0" applyFont="1" applyBorder="1" applyAlignment="1">
      <alignment/>
    </xf>
    <xf numFmtId="176" fontId="0" fillId="0" borderId="0" xfId="0" applyNumberFormat="1" applyAlignment="1">
      <alignment/>
    </xf>
    <xf numFmtId="2" fontId="8" fillId="0" borderId="14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2" fillId="0" borderId="14" xfId="53" applyFont="1" applyBorder="1">
      <alignment/>
      <protection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0" fillId="0" borderId="22" xfId="0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2" fillId="0" borderId="14" xfId="53" applyFont="1" applyBorder="1" applyAlignment="1">
      <alignment vertical="top" wrapText="1"/>
      <protection/>
    </xf>
    <xf numFmtId="178" fontId="2" fillId="0" borderId="14" xfId="0" applyNumberFormat="1" applyFont="1" applyFill="1" applyBorder="1" applyAlignment="1">
      <alignment vertical="top" wrapText="1"/>
    </xf>
    <xf numFmtId="178" fontId="8" fillId="0" borderId="18" xfId="0" applyNumberFormat="1" applyFont="1" applyFill="1" applyBorder="1" applyAlignment="1">
      <alignment/>
    </xf>
    <xf numFmtId="178" fontId="13" fillId="0" borderId="20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3" borderId="18" xfId="0" applyNumberFormat="1" applyFill="1" applyBorder="1" applyAlignment="1">
      <alignment/>
    </xf>
    <xf numFmtId="0" fontId="10" fillId="0" borderId="14" xfId="53" applyFont="1" applyBorder="1" applyAlignment="1">
      <alignment wrapText="1"/>
      <protection/>
    </xf>
    <xf numFmtId="0" fontId="19" fillId="0" borderId="14" xfId="53" applyFont="1" applyFill="1" applyBorder="1">
      <alignment/>
      <protection/>
    </xf>
    <xf numFmtId="0" fontId="19" fillId="0" borderId="14" xfId="53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25" xfId="0" applyFont="1" applyFill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8" fontId="8" fillId="0" borderId="29" xfId="0" applyNumberFormat="1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0" borderId="15" xfId="0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/>
    </xf>
    <xf numFmtId="178" fontId="0" fillId="0" borderId="19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8" fillId="33" borderId="18" xfId="0" applyFont="1" applyFill="1" applyBorder="1" applyAlignment="1">
      <alignment/>
    </xf>
    <xf numFmtId="178" fontId="0" fillId="0" borderId="31" xfId="0" applyNumberFormat="1" applyFill="1" applyBorder="1" applyAlignment="1">
      <alignment/>
    </xf>
    <xf numFmtId="178" fontId="11" fillId="0" borderId="19" xfId="0" applyNumberFormat="1" applyFont="1" applyFill="1" applyBorder="1" applyAlignment="1">
      <alignment/>
    </xf>
    <xf numFmtId="178" fontId="11" fillId="33" borderId="18" xfId="0" applyNumberFormat="1" applyFont="1" applyFill="1" applyBorder="1" applyAlignment="1">
      <alignment/>
    </xf>
    <xf numFmtId="178" fontId="8" fillId="33" borderId="30" xfId="0" applyNumberFormat="1" applyFont="1" applyFill="1" applyBorder="1" applyAlignment="1">
      <alignment/>
    </xf>
    <xf numFmtId="178" fontId="0" fillId="0" borderId="18" xfId="0" applyNumberForma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8" fillId="0" borderId="31" xfId="0" applyNumberFormat="1" applyFont="1" applyFill="1" applyBorder="1" applyAlignment="1">
      <alignment/>
    </xf>
    <xf numFmtId="178" fontId="13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3" xfId="53" applyFont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right" vertical="center" wrapText="1"/>
    </xf>
    <xf numFmtId="178" fontId="8" fillId="0" borderId="35" xfId="0" applyNumberFormat="1" applyFont="1" applyBorder="1" applyAlignment="1">
      <alignment/>
    </xf>
    <xf numFmtId="178" fontId="8" fillId="0" borderId="36" xfId="53" applyNumberFormat="1" applyFont="1" applyBorder="1" applyAlignment="1">
      <alignment horizontal="right" vertical="center" wrapText="1"/>
      <protection/>
    </xf>
    <xf numFmtId="0" fontId="0" fillId="0" borderId="36" xfId="53" applyFont="1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center" vertical="center" wrapText="1"/>
      <protection/>
    </xf>
    <xf numFmtId="0" fontId="8" fillId="0" borderId="38" xfId="53" applyFont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right" vertical="center" wrapText="1"/>
    </xf>
    <xf numFmtId="0" fontId="0" fillId="0" borderId="41" xfId="53" applyFont="1" applyBorder="1" applyAlignment="1">
      <alignment horizontal="left" vertical="center" wrapText="1"/>
      <protection/>
    </xf>
    <xf numFmtId="178" fontId="0" fillId="0" borderId="22" xfId="0" applyNumberFormat="1" applyFont="1" applyBorder="1" applyAlignment="1">
      <alignment/>
    </xf>
    <xf numFmtId="0" fontId="0" fillId="0" borderId="19" xfId="53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4" xfId="53" applyNumberFormat="1" applyFont="1" applyBorder="1" applyAlignment="1">
      <alignment horizontal="right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3" applyFont="1" applyBorder="1" applyAlignment="1">
      <alignment horizontal="right" vertical="center" wrapText="1"/>
      <protection/>
    </xf>
    <xf numFmtId="0" fontId="0" fillId="0" borderId="40" xfId="0" applyFont="1" applyBorder="1" applyAlignment="1">
      <alignment/>
    </xf>
    <xf numFmtId="0" fontId="8" fillId="0" borderId="41" xfId="0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0" fillId="0" borderId="14" xfId="0" applyNumberFormat="1" applyFont="1" applyBorder="1" applyAlignment="1">
      <alignment horizontal="right"/>
    </xf>
    <xf numFmtId="178" fontId="0" fillId="0" borderId="19" xfId="0" applyNumberFormat="1" applyFont="1" applyBorder="1" applyAlignment="1">
      <alignment/>
    </xf>
    <xf numFmtId="178" fontId="0" fillId="34" borderId="14" xfId="0" applyNumberFormat="1" applyFont="1" applyFill="1" applyBorder="1" applyAlignment="1">
      <alignment/>
    </xf>
    <xf numFmtId="178" fontId="0" fillId="0" borderId="18" xfId="0" applyNumberFormat="1" applyFont="1" applyBorder="1" applyAlignment="1">
      <alignment/>
    </xf>
    <xf numFmtId="178" fontId="8" fillId="34" borderId="14" xfId="0" applyNumberFormat="1" applyFont="1" applyFill="1" applyBorder="1" applyAlignment="1">
      <alignment/>
    </xf>
    <xf numFmtId="0" fontId="0" fillId="0" borderId="40" xfId="0" applyFont="1" applyBorder="1" applyAlignment="1">
      <alignment vertical="top"/>
    </xf>
    <xf numFmtId="178" fontId="0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0" fontId="8" fillId="0" borderId="41" xfId="0" applyFont="1" applyBorder="1" applyAlignment="1">
      <alignment wrapText="1"/>
    </xf>
    <xf numFmtId="178" fontId="8" fillId="0" borderId="40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0" fillId="0" borderId="43" xfId="0" applyNumberFormat="1" applyFont="1" applyBorder="1" applyAlignment="1">
      <alignment/>
    </xf>
    <xf numFmtId="178" fontId="8" fillId="33" borderId="15" xfId="0" applyNumberFormat="1" applyFont="1" applyFill="1" applyBorder="1" applyAlignment="1">
      <alignment/>
    </xf>
    <xf numFmtId="0" fontId="11" fillId="34" borderId="41" xfId="0" applyFont="1" applyFill="1" applyBorder="1" applyAlignment="1">
      <alignment/>
    </xf>
    <xf numFmtId="0" fontId="11" fillId="0" borderId="41" xfId="0" applyFont="1" applyBorder="1" applyAlignment="1">
      <alignment/>
    </xf>
    <xf numFmtId="178" fontId="8" fillId="0" borderId="15" xfId="0" applyNumberFormat="1" applyFont="1" applyBorder="1" applyAlignment="1">
      <alignment vertical="top" wrapText="1"/>
    </xf>
    <xf numFmtId="0" fontId="8" fillId="0" borderId="44" xfId="0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46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0" fontId="8" fillId="0" borderId="41" xfId="0" applyFont="1" applyBorder="1" applyAlignment="1">
      <alignment horizontal="left"/>
    </xf>
    <xf numFmtId="0" fontId="8" fillId="34" borderId="41" xfId="0" applyFont="1" applyFill="1" applyBorder="1" applyAlignment="1">
      <alignment/>
    </xf>
    <xf numFmtId="0" fontId="8" fillId="0" borderId="51" xfId="0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53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0" fontId="0" fillId="0" borderId="54" xfId="0" applyFont="1" applyBorder="1" applyAlignment="1">
      <alignment vertical="top"/>
    </xf>
    <xf numFmtId="178" fontId="8" fillId="0" borderId="55" xfId="0" applyNumberFormat="1" applyFont="1" applyFill="1" applyBorder="1" applyAlignment="1">
      <alignment/>
    </xf>
    <xf numFmtId="178" fontId="8" fillId="0" borderId="49" xfId="0" applyNumberFormat="1" applyFont="1" applyFill="1" applyBorder="1" applyAlignment="1">
      <alignment/>
    </xf>
    <xf numFmtId="178" fontId="8" fillId="0" borderId="56" xfId="0" applyNumberFormat="1" applyFont="1" applyFill="1" applyBorder="1" applyAlignment="1">
      <alignment/>
    </xf>
    <xf numFmtId="178" fontId="8" fillId="0" borderId="48" xfId="0" applyNumberFormat="1" applyFont="1" applyFill="1" applyBorder="1" applyAlignment="1">
      <alignment/>
    </xf>
    <xf numFmtId="178" fontId="8" fillId="0" borderId="50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57" xfId="0" applyNumberFormat="1" applyFont="1" applyFill="1" applyBorder="1" applyAlignment="1">
      <alignment/>
    </xf>
    <xf numFmtId="178" fontId="8" fillId="33" borderId="32" xfId="0" applyNumberFormat="1" applyFont="1" applyFill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8" fillId="33" borderId="59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60" xfId="53" applyFont="1" applyBorder="1" applyAlignment="1">
      <alignment horizontal="center" vertical="center" wrapText="1"/>
      <protection/>
    </xf>
    <xf numFmtId="0" fontId="10" fillId="0" borderId="6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1" fillId="0" borderId="10" xfId="0" applyFont="1" applyBorder="1" applyAlignment="1">
      <alignment wrapText="1"/>
    </xf>
    <xf numFmtId="178" fontId="8" fillId="0" borderId="57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61" xfId="0" applyBorder="1" applyAlignment="1">
      <alignment vertical="top"/>
    </xf>
    <xf numFmtId="0" fontId="8" fillId="0" borderId="61" xfId="53" applyFont="1" applyBorder="1" applyAlignment="1">
      <alignment horizontal="left" vertical="center" wrapText="1"/>
      <protection/>
    </xf>
    <xf numFmtId="178" fontId="8" fillId="0" borderId="21" xfId="0" applyNumberFormat="1" applyFont="1" applyBorder="1" applyAlignment="1">
      <alignment/>
    </xf>
    <xf numFmtId="0" fontId="0" fillId="0" borderId="29" xfId="53" applyFont="1" applyBorder="1" applyAlignment="1">
      <alignment horizontal="center" vertical="center" wrapText="1"/>
      <protection/>
    </xf>
    <xf numFmtId="178" fontId="8" fillId="0" borderId="28" xfId="53" applyNumberFormat="1" applyFont="1" applyBorder="1" applyAlignment="1">
      <alignment horizontal="right" vertical="center" wrapText="1"/>
      <protection/>
    </xf>
    <xf numFmtId="178" fontId="8" fillId="0" borderId="37" xfId="53" applyNumberFormat="1" applyFont="1" applyBorder="1" applyAlignment="1">
      <alignment horizontal="right" vertical="center" wrapText="1"/>
      <protection/>
    </xf>
    <xf numFmtId="178" fontId="8" fillId="0" borderId="30" xfId="53" applyNumberFormat="1" applyFont="1" applyBorder="1" applyAlignment="1">
      <alignment horizontal="right" vertical="center" wrapText="1"/>
      <protection/>
    </xf>
    <xf numFmtId="178" fontId="8" fillId="0" borderId="37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62" xfId="0" applyNumberFormat="1" applyFon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64" xfId="0" applyNumberFormat="1" applyFont="1" applyBorder="1" applyAlignment="1">
      <alignment/>
    </xf>
    <xf numFmtId="0" fontId="8" fillId="0" borderId="61" xfId="0" applyFont="1" applyBorder="1" applyAlignment="1">
      <alignment/>
    </xf>
    <xf numFmtId="0" fontId="0" fillId="0" borderId="41" xfId="0" applyBorder="1" applyAlignment="1">
      <alignment vertical="top"/>
    </xf>
    <xf numFmtId="178" fontId="0" fillId="34" borderId="14" xfId="0" applyNumberFormat="1" applyFill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8" fillId="0" borderId="43" xfId="0" applyNumberFormat="1" applyFont="1" applyBorder="1" applyAlignment="1">
      <alignment/>
    </xf>
    <xf numFmtId="178" fontId="0" fillId="0" borderId="42" xfId="0" applyNumberFormat="1" applyBorder="1" applyAlignment="1">
      <alignment/>
    </xf>
    <xf numFmtId="178" fontId="13" fillId="0" borderId="15" xfId="0" applyNumberFormat="1" applyFon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43" xfId="0" applyNumberFormat="1" applyBorder="1" applyAlignment="1">
      <alignment/>
    </xf>
    <xf numFmtId="0" fontId="22" fillId="0" borderId="41" xfId="0" applyFont="1" applyBorder="1" applyAlignment="1">
      <alignment wrapText="1"/>
    </xf>
    <xf numFmtId="178" fontId="0" fillId="0" borderId="40" xfId="0" applyNumberFormat="1" applyBorder="1" applyAlignment="1">
      <alignment/>
    </xf>
    <xf numFmtId="0" fontId="11" fillId="0" borderId="41" xfId="0" applyFont="1" applyBorder="1" applyAlignment="1">
      <alignment wrapText="1"/>
    </xf>
    <xf numFmtId="0" fontId="0" fillId="0" borderId="41" xfId="0" applyBorder="1" applyAlignment="1">
      <alignment/>
    </xf>
    <xf numFmtId="0" fontId="0" fillId="0" borderId="51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65" xfId="0" applyNumberFormat="1" applyFont="1" applyBorder="1" applyAlignment="1">
      <alignment/>
    </xf>
    <xf numFmtId="178" fontId="0" fillId="0" borderId="29" xfId="0" applyNumberForma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8" fillId="0" borderId="67" xfId="0" applyNumberFormat="1" applyFon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68" xfId="0" applyNumberFormat="1" applyBorder="1" applyAlignment="1">
      <alignment/>
    </xf>
    <xf numFmtId="0" fontId="22" fillId="0" borderId="41" xfId="0" applyFont="1" applyBorder="1" applyAlignment="1">
      <alignment/>
    </xf>
    <xf numFmtId="0" fontId="0" fillId="0" borderId="44" xfId="0" applyBorder="1" applyAlignment="1">
      <alignment vertical="top"/>
    </xf>
    <xf numFmtId="178" fontId="0" fillId="0" borderId="27" xfId="0" applyNumberForma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52" xfId="0" applyNumberFormat="1" applyFont="1" applyBorder="1" applyAlignment="1">
      <alignment/>
    </xf>
    <xf numFmtId="178" fontId="8" fillId="33" borderId="57" xfId="0" applyNumberFormat="1" applyFont="1" applyFill="1" applyBorder="1" applyAlignment="1">
      <alignment/>
    </xf>
    <xf numFmtId="178" fontId="8" fillId="33" borderId="20" xfId="0" applyNumberFormat="1" applyFont="1" applyFill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8" fillId="0" borderId="25" xfId="0" applyFont="1" applyBorder="1" applyAlignment="1">
      <alignment wrapText="1"/>
    </xf>
    <xf numFmtId="178" fontId="8" fillId="0" borderId="38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8" fillId="33" borderId="14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0" fontId="11" fillId="0" borderId="44" xfId="0" applyFont="1" applyBorder="1" applyAlignment="1">
      <alignment/>
    </xf>
    <xf numFmtId="0" fontId="11" fillId="34" borderId="63" xfId="0" applyFont="1" applyFill="1" applyBorder="1" applyAlignment="1">
      <alignment/>
    </xf>
    <xf numFmtId="0" fontId="11" fillId="34" borderId="63" xfId="0" applyFont="1" applyFill="1" applyBorder="1" applyAlignment="1">
      <alignment vertical="top" wrapText="1"/>
    </xf>
    <xf numFmtId="0" fontId="12" fillId="0" borderId="41" xfId="0" applyFon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47" xfId="0" applyNumberForma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41" xfId="0" applyBorder="1" applyAlignment="1">
      <alignment vertical="top" wrapText="1"/>
    </xf>
    <xf numFmtId="0" fontId="11" fillId="34" borderId="41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18" xfId="0" applyNumberFormat="1" applyFont="1" applyBorder="1" applyAlignment="1">
      <alignment wrapText="1"/>
    </xf>
    <xf numFmtId="178" fontId="0" fillId="0" borderId="22" xfId="0" applyNumberFormat="1" applyBorder="1" applyAlignment="1">
      <alignment wrapText="1"/>
    </xf>
    <xf numFmtId="178" fontId="0" fillId="34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19" xfId="0" applyNumberFormat="1" applyBorder="1" applyAlignment="1">
      <alignment vertical="top" wrapText="1"/>
    </xf>
    <xf numFmtId="178" fontId="0" fillId="0" borderId="18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178" fontId="0" fillId="0" borderId="40" xfId="0" applyNumberFormat="1" applyFont="1" applyBorder="1" applyAlignment="1">
      <alignment/>
    </xf>
    <xf numFmtId="0" fontId="0" fillId="34" borderId="44" xfId="0" applyFont="1" applyFill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0" fillId="0" borderId="63" xfId="0" applyBorder="1" applyAlignment="1">
      <alignment vertical="top"/>
    </xf>
    <xf numFmtId="0" fontId="8" fillId="0" borderId="26" xfId="0" applyFont="1" applyBorder="1" applyAlignment="1">
      <alignment/>
    </xf>
    <xf numFmtId="178" fontId="8" fillId="0" borderId="66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6" xfId="0" applyNumberFormat="1" applyBorder="1" applyAlignment="1">
      <alignment/>
    </xf>
    <xf numFmtId="0" fontId="0" fillId="0" borderId="40" xfId="0" applyBorder="1" applyAlignment="1">
      <alignment vertical="top"/>
    </xf>
    <xf numFmtId="0" fontId="11" fillId="0" borderId="40" xfId="0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70" xfId="0" applyNumberFormat="1" applyFon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8" fillId="0" borderId="18" xfId="0" applyNumberFormat="1" applyFont="1" applyBorder="1" applyAlignment="1">
      <alignment/>
    </xf>
    <xf numFmtId="0" fontId="12" fillId="0" borderId="14" xfId="53" applyFont="1" applyBorder="1" applyAlignment="1">
      <alignment wrapText="1"/>
      <protection/>
    </xf>
    <xf numFmtId="0" fontId="12" fillId="0" borderId="14" xfId="53" applyFont="1" applyBorder="1" applyAlignment="1">
      <alignment/>
      <protection/>
    </xf>
    <xf numFmtId="0" fontId="12" fillId="0" borderId="14" xfId="0" applyFont="1" applyBorder="1" applyAlignment="1">
      <alignment wrapText="1"/>
    </xf>
    <xf numFmtId="2" fontId="8" fillId="0" borderId="22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12" fillId="0" borderId="45" xfId="53" applyFont="1" applyBorder="1" applyAlignment="1">
      <alignment vertical="top" wrapText="1"/>
      <protection/>
    </xf>
    <xf numFmtId="2" fontId="8" fillId="0" borderId="45" xfId="0" applyNumberFormat="1" applyFont="1" applyBorder="1" applyAlignment="1">
      <alignment/>
    </xf>
    <xf numFmtId="0" fontId="0" fillId="0" borderId="57" xfId="0" applyFont="1" applyBorder="1" applyAlignment="1">
      <alignment horizontal="left"/>
    </xf>
    <xf numFmtId="0" fontId="12" fillId="0" borderId="20" xfId="53" applyFont="1" applyBorder="1">
      <alignment/>
      <protection/>
    </xf>
    <xf numFmtId="2" fontId="8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8" fillId="0" borderId="22" xfId="0" applyFont="1" applyFill="1" applyBorder="1" applyAlignment="1">
      <alignment vertical="top" wrapText="1"/>
    </xf>
    <xf numFmtId="0" fontId="0" fillId="0" borderId="63" xfId="0" applyFont="1" applyBorder="1" applyAlignment="1">
      <alignment vertical="top"/>
    </xf>
    <xf numFmtId="178" fontId="8" fillId="0" borderId="37" xfId="0" applyNumberFormat="1" applyFont="1" applyBorder="1" applyAlignment="1">
      <alignment/>
    </xf>
    <xf numFmtId="178" fontId="0" fillId="33" borderId="47" xfId="0" applyNumberFormat="1" applyFill="1" applyBorder="1" applyAlignment="1">
      <alignment/>
    </xf>
    <xf numFmtId="178" fontId="2" fillId="0" borderId="73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178" fontId="8" fillId="33" borderId="47" xfId="0" applyNumberFormat="1" applyFont="1" applyFill="1" applyBorder="1" applyAlignment="1">
      <alignment/>
    </xf>
    <xf numFmtId="0" fontId="11" fillId="33" borderId="41" xfId="0" applyFont="1" applyFill="1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74" xfId="0" applyFont="1" applyBorder="1" applyAlignment="1">
      <alignment horizontal="left"/>
    </xf>
    <xf numFmtId="2" fontId="8" fillId="0" borderId="75" xfId="0" applyNumberFormat="1" applyFont="1" applyBorder="1" applyAlignment="1">
      <alignment/>
    </xf>
    <xf numFmtId="0" fontId="10" fillId="0" borderId="75" xfId="53" applyFont="1" applyBorder="1" applyAlignment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78" fontId="0" fillId="0" borderId="76" xfId="0" applyNumberFormat="1" applyFont="1" applyFill="1" applyBorder="1" applyAlignment="1" applyProtection="1">
      <alignment/>
      <protection/>
    </xf>
    <xf numFmtId="178" fontId="0" fillId="0" borderId="76" xfId="0" applyNumberFormat="1" applyFont="1" applyFill="1" applyBorder="1" applyAlignment="1" applyProtection="1">
      <alignment/>
      <protection/>
    </xf>
    <xf numFmtId="0" fontId="0" fillId="0" borderId="40" xfId="0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 horizontal="right"/>
    </xf>
    <xf numFmtId="178" fontId="0" fillId="0" borderId="14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/>
    </xf>
    <xf numFmtId="178" fontId="8" fillId="0" borderId="22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178" fontId="0" fillId="0" borderId="22" xfId="0" applyNumberFormat="1" applyFont="1" applyBorder="1" applyAlignment="1">
      <alignment vertical="top"/>
    </xf>
    <xf numFmtId="178" fontId="0" fillId="0" borderId="14" xfId="0" applyNumberFormat="1" applyFont="1" applyBorder="1" applyAlignment="1">
      <alignment vertical="top"/>
    </xf>
    <xf numFmtId="178" fontId="0" fillId="0" borderId="19" xfId="0" applyNumberFormat="1" applyFont="1" applyBorder="1" applyAlignment="1">
      <alignment vertical="top"/>
    </xf>
    <xf numFmtId="178" fontId="0" fillId="0" borderId="15" xfId="0" applyNumberFormat="1" applyFont="1" applyBorder="1" applyAlignment="1">
      <alignment vertical="top"/>
    </xf>
    <xf numFmtId="178" fontId="0" fillId="0" borderId="18" xfId="0" applyNumberFormat="1" applyFont="1" applyBorder="1" applyAlignment="1">
      <alignment vertical="top"/>
    </xf>
    <xf numFmtId="178" fontId="0" fillId="33" borderId="22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178" fontId="0" fillId="33" borderId="19" xfId="0" applyNumberFormat="1" applyFont="1" applyFill="1" applyBorder="1" applyAlignment="1">
      <alignment/>
    </xf>
    <xf numFmtId="178" fontId="0" fillId="33" borderId="18" xfId="0" applyNumberFormat="1" applyFont="1" applyFill="1" applyBorder="1" applyAlignment="1">
      <alignment/>
    </xf>
    <xf numFmtId="0" fontId="0" fillId="33" borderId="19" xfId="53" applyFont="1" applyFill="1" applyBorder="1" applyAlignment="1">
      <alignment horizontal="center" vertical="center" wrapText="1"/>
      <protection/>
    </xf>
    <xf numFmtId="178" fontId="0" fillId="33" borderId="14" xfId="53" applyNumberFormat="1" applyFont="1" applyFill="1" applyBorder="1" applyAlignment="1">
      <alignment horizontal="right" vertical="center" wrapText="1"/>
      <protection/>
    </xf>
    <xf numFmtId="0" fontId="0" fillId="33" borderId="18" xfId="53" applyFont="1" applyFill="1" applyBorder="1" applyAlignment="1">
      <alignment horizontal="center" vertical="center" wrapText="1"/>
      <protection/>
    </xf>
    <xf numFmtId="0" fontId="0" fillId="33" borderId="14" xfId="53" applyFont="1" applyFill="1" applyBorder="1" applyAlignment="1">
      <alignment horizontal="center" vertical="center" wrapText="1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0" fillId="33" borderId="14" xfId="53" applyFont="1" applyFill="1" applyBorder="1" applyAlignment="1">
      <alignment horizontal="right" vertical="center" wrapText="1"/>
      <protection/>
    </xf>
    <xf numFmtId="178" fontId="8" fillId="33" borderId="14" xfId="0" applyNumberFormat="1" applyFont="1" applyFill="1" applyBorder="1" applyAlignment="1">
      <alignment horizontal="right"/>
    </xf>
    <xf numFmtId="178" fontId="8" fillId="33" borderId="19" xfId="0" applyNumberFormat="1" applyFont="1" applyFill="1" applyBorder="1" applyAlignment="1">
      <alignment/>
    </xf>
    <xf numFmtId="178" fontId="8" fillId="33" borderId="22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 horizontal="right"/>
    </xf>
    <xf numFmtId="178" fontId="8" fillId="33" borderId="14" xfId="0" applyNumberFormat="1" applyFont="1" applyFill="1" applyBorder="1" applyAlignment="1">
      <alignment/>
    </xf>
    <xf numFmtId="178" fontId="8" fillId="33" borderId="4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178" fontId="17" fillId="0" borderId="19" xfId="0" applyNumberFormat="1" applyFont="1" applyFill="1" applyBorder="1" applyAlignment="1">
      <alignment/>
    </xf>
    <xf numFmtId="178" fontId="17" fillId="33" borderId="18" xfId="0" applyNumberFormat="1" applyFont="1" applyFill="1" applyBorder="1" applyAlignment="1">
      <alignment/>
    </xf>
    <xf numFmtId="0" fontId="8" fillId="0" borderId="45" xfId="0" applyFont="1" applyFill="1" applyBorder="1" applyAlignment="1">
      <alignment horizontal="left" vertical="top" wrapText="1"/>
    </xf>
    <xf numFmtId="0" fontId="0" fillId="33" borderId="40" xfId="0" applyFont="1" applyFill="1" applyBorder="1" applyAlignment="1">
      <alignment horizontal="right" vertical="center" wrapText="1"/>
    </xf>
    <xf numFmtId="0" fontId="0" fillId="33" borderId="40" xfId="0" applyFont="1" applyFill="1" applyBorder="1" applyAlignment="1">
      <alignment vertical="top"/>
    </xf>
    <xf numFmtId="0" fontId="0" fillId="33" borderId="40" xfId="0" applyFont="1" applyFill="1" applyBorder="1" applyAlignment="1">
      <alignment/>
    </xf>
    <xf numFmtId="0" fontId="11" fillId="33" borderId="77" xfId="0" applyNumberFormat="1" applyFont="1" applyFill="1" applyBorder="1" applyAlignment="1" applyProtection="1">
      <alignment/>
      <protection/>
    </xf>
    <xf numFmtId="178" fontId="11" fillId="33" borderId="78" xfId="0" applyNumberFormat="1" applyFont="1" applyFill="1" applyBorder="1" applyAlignment="1" applyProtection="1">
      <alignment/>
      <protection/>
    </xf>
    <xf numFmtId="178" fontId="8" fillId="0" borderId="67" xfId="53" applyNumberFormat="1" applyFont="1" applyBorder="1" applyAlignment="1">
      <alignment horizontal="center" vertical="center" wrapText="1"/>
      <protection/>
    </xf>
    <xf numFmtId="178" fontId="8" fillId="33" borderId="43" xfId="0" applyNumberFormat="1" applyFont="1" applyFill="1" applyBorder="1" applyAlignment="1">
      <alignment/>
    </xf>
    <xf numFmtId="0" fontId="8" fillId="0" borderId="73" xfId="0" applyFont="1" applyBorder="1" applyAlignment="1">
      <alignment horizontal="left"/>
    </xf>
    <xf numFmtId="0" fontId="0" fillId="0" borderId="79" xfId="0" applyFont="1" applyBorder="1" applyAlignment="1">
      <alignment vertical="top"/>
    </xf>
    <xf numFmtId="178" fontId="8" fillId="0" borderId="80" xfId="0" applyNumberFormat="1" applyFont="1" applyBorder="1" applyAlignment="1">
      <alignment/>
    </xf>
    <xf numFmtId="178" fontId="8" fillId="0" borderId="80" xfId="0" applyNumberFormat="1" applyFont="1" applyBorder="1" applyAlignment="1">
      <alignment/>
    </xf>
    <xf numFmtId="178" fontId="8" fillId="0" borderId="81" xfId="0" applyNumberFormat="1" applyFont="1" applyBorder="1" applyAlignment="1">
      <alignment/>
    </xf>
    <xf numFmtId="0" fontId="0" fillId="0" borderId="14" xfId="0" applyFont="1" applyBorder="1" applyAlignment="1">
      <alignment vertical="top"/>
    </xf>
    <xf numFmtId="0" fontId="8" fillId="0" borderId="34" xfId="53" applyFont="1" applyBorder="1" applyAlignment="1">
      <alignment horizontal="left" vertical="center" wrapText="1"/>
      <protection/>
    </xf>
    <xf numFmtId="0" fontId="0" fillId="0" borderId="40" xfId="53" applyFont="1" applyBorder="1" applyAlignment="1">
      <alignment horizontal="left" vertical="center" wrapText="1"/>
      <protection/>
    </xf>
    <xf numFmtId="0" fontId="0" fillId="33" borderId="40" xfId="53" applyFont="1" applyFill="1" applyBorder="1" applyAlignment="1">
      <alignment horizontal="left" vertical="center" wrapText="1"/>
      <protection/>
    </xf>
    <xf numFmtId="0" fontId="8" fillId="33" borderId="40" xfId="0" applyFont="1" applyFill="1" applyBorder="1" applyAlignment="1">
      <alignment/>
    </xf>
    <xf numFmtId="0" fontId="8" fillId="0" borderId="40" xfId="0" applyFont="1" applyBorder="1" applyAlignment="1">
      <alignment/>
    </xf>
    <xf numFmtId="0" fontId="8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wrapText="1"/>
    </xf>
    <xf numFmtId="0" fontId="0" fillId="0" borderId="40" xfId="0" applyFont="1" applyBorder="1" applyAlignment="1">
      <alignment vertical="top" wrapText="1"/>
    </xf>
    <xf numFmtId="0" fontId="0" fillId="0" borderId="40" xfId="0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8" fillId="0" borderId="40" xfId="0" applyFont="1" applyBorder="1" applyAlignment="1">
      <alignment wrapText="1"/>
    </xf>
    <xf numFmtId="0" fontId="0" fillId="33" borderId="40" xfId="0" applyFont="1" applyFill="1" applyBorder="1" applyAlignment="1">
      <alignment wrapText="1"/>
    </xf>
    <xf numFmtId="0" fontId="8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8" fillId="33" borderId="40" xfId="0" applyFont="1" applyFill="1" applyBorder="1" applyAlignment="1">
      <alignment/>
    </xf>
    <xf numFmtId="0" fontId="8" fillId="33" borderId="63" xfId="0" applyFont="1" applyFill="1" applyBorder="1" applyAlignment="1">
      <alignment wrapText="1"/>
    </xf>
    <xf numFmtId="0" fontId="11" fillId="33" borderId="40" xfId="0" applyFont="1" applyFill="1" applyBorder="1" applyAlignment="1">
      <alignment wrapText="1"/>
    </xf>
    <xf numFmtId="0" fontId="8" fillId="33" borderId="71" xfId="0" applyFont="1" applyFill="1" applyBorder="1" applyAlignment="1">
      <alignment/>
    </xf>
    <xf numFmtId="0" fontId="8" fillId="0" borderId="19" xfId="0" applyFont="1" applyBorder="1" applyAlignment="1">
      <alignment/>
    </xf>
    <xf numFmtId="0" fontId="0" fillId="0" borderId="79" xfId="0" applyFont="1" applyBorder="1" applyAlignment="1">
      <alignment/>
    </xf>
    <xf numFmtId="0" fontId="8" fillId="0" borderId="63" xfId="0" applyFont="1" applyBorder="1" applyAlignment="1">
      <alignment/>
    </xf>
    <xf numFmtId="0" fontId="17" fillId="0" borderId="40" xfId="0" applyFont="1" applyBorder="1" applyAlignment="1">
      <alignment/>
    </xf>
    <xf numFmtId="0" fontId="8" fillId="0" borderId="82" xfId="0" applyFont="1" applyFill="1" applyBorder="1" applyAlignment="1">
      <alignment/>
    </xf>
    <xf numFmtId="0" fontId="8" fillId="0" borderId="40" xfId="0" applyFont="1" applyBorder="1" applyAlignment="1">
      <alignment horizontal="left"/>
    </xf>
    <xf numFmtId="0" fontId="8" fillId="0" borderId="71" xfId="0" applyFont="1" applyBorder="1" applyAlignment="1">
      <alignment/>
    </xf>
    <xf numFmtId="0" fontId="8" fillId="0" borderId="83" xfId="0" applyFont="1" applyBorder="1" applyAlignment="1">
      <alignment/>
    </xf>
    <xf numFmtId="178" fontId="8" fillId="0" borderId="35" xfId="53" applyNumberFormat="1" applyFont="1" applyBorder="1" applyAlignment="1">
      <alignment horizontal="right" vertical="center" wrapText="1"/>
      <protection/>
    </xf>
    <xf numFmtId="178" fontId="8" fillId="33" borderId="15" xfId="0" applyNumberFormat="1" applyFont="1" applyFill="1" applyBorder="1" applyAlignment="1">
      <alignment horizontal="right"/>
    </xf>
    <xf numFmtId="178" fontId="0" fillId="0" borderId="18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84" xfId="0" applyNumberFormat="1" applyFont="1" applyBorder="1" applyAlignment="1">
      <alignment/>
    </xf>
    <xf numFmtId="0" fontId="8" fillId="0" borderId="21" xfId="53" applyFont="1" applyBorder="1" applyAlignment="1">
      <alignment horizontal="center" vertical="center" wrapText="1"/>
      <protection/>
    </xf>
    <xf numFmtId="0" fontId="8" fillId="0" borderId="22" xfId="53" applyFont="1" applyBorder="1" applyAlignment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 wrapText="1"/>
      <protection/>
    </xf>
    <xf numFmtId="178" fontId="0" fillId="0" borderId="54" xfId="0" applyNumberFormat="1" applyFill="1" applyBorder="1" applyAlignment="1">
      <alignment horizontal="center"/>
    </xf>
    <xf numFmtId="178" fontId="0" fillId="0" borderId="25" xfId="0" applyNumberFormat="1" applyFill="1" applyBorder="1" applyAlignment="1">
      <alignment horizontal="center"/>
    </xf>
    <xf numFmtId="178" fontId="0" fillId="0" borderId="12" xfId="0" applyNumberFormat="1" applyFill="1" applyBorder="1" applyAlignment="1">
      <alignment horizontal="center"/>
    </xf>
    <xf numFmtId="0" fontId="69" fillId="0" borderId="14" xfId="0" applyFont="1" applyBorder="1" applyAlignment="1">
      <alignment vertical="center" wrapText="1"/>
    </xf>
    <xf numFmtId="0" fontId="1" fillId="0" borderId="22" xfId="0" applyFont="1" applyBorder="1" applyAlignment="1">
      <alignment/>
    </xf>
    <xf numFmtId="0" fontId="2" fillId="0" borderId="37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7" fillId="0" borderId="14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27" fillId="0" borderId="14" xfId="0" applyFont="1" applyBorder="1" applyAlignment="1">
      <alignment wrapText="1"/>
    </xf>
    <xf numFmtId="0" fontId="27" fillId="0" borderId="45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20" xfId="0" applyFont="1" applyBorder="1" applyAlignment="1">
      <alignment horizontal="right"/>
    </xf>
    <xf numFmtId="0" fontId="3" fillId="0" borderId="39" xfId="0" applyFont="1" applyBorder="1" applyAlignment="1">
      <alignment horizontal="center" vertical="center" wrapText="1"/>
    </xf>
    <xf numFmtId="0" fontId="27" fillId="0" borderId="40" xfId="0" applyFont="1" applyFill="1" applyBorder="1" applyAlignment="1">
      <alignment/>
    </xf>
    <xf numFmtId="0" fontId="27" fillId="0" borderId="83" xfId="0" applyFont="1" applyFill="1" applyBorder="1" applyAlignment="1">
      <alignment/>
    </xf>
    <xf numFmtId="0" fontId="27" fillId="0" borderId="52" xfId="0" applyFont="1" applyBorder="1" applyAlignment="1">
      <alignment/>
    </xf>
    <xf numFmtId="1" fontId="27" fillId="0" borderId="14" xfId="0" applyNumberFormat="1" applyFont="1" applyBorder="1" applyAlignment="1">
      <alignment horizontal="center"/>
    </xf>
    <xf numFmtId="1" fontId="27" fillId="0" borderId="18" xfId="0" applyNumberFormat="1" applyFont="1" applyBorder="1" applyAlignment="1">
      <alignment horizontal="center"/>
    </xf>
    <xf numFmtId="1" fontId="27" fillId="0" borderId="52" xfId="0" applyNumberFormat="1" applyFont="1" applyFill="1" applyBorder="1" applyAlignment="1">
      <alignment horizontal="center"/>
    </xf>
    <xf numFmtId="1" fontId="27" fillId="0" borderId="53" xfId="0" applyNumberFormat="1" applyFont="1" applyFill="1" applyBorder="1" applyAlignment="1">
      <alignment horizontal="center"/>
    </xf>
    <xf numFmtId="1" fontId="27" fillId="0" borderId="20" xfId="0" applyNumberFormat="1" applyFont="1" applyBorder="1" applyAlignment="1">
      <alignment horizontal="center"/>
    </xf>
    <xf numFmtId="0" fontId="27" fillId="0" borderId="63" xfId="0" applyFont="1" applyFill="1" applyBorder="1" applyAlignment="1">
      <alignment/>
    </xf>
    <xf numFmtId="0" fontId="27" fillId="0" borderId="37" xfId="0" applyFont="1" applyBorder="1" applyAlignment="1">
      <alignment/>
    </xf>
    <xf numFmtId="1" fontId="27" fillId="0" borderId="37" xfId="0" applyNumberFormat="1" applyFont="1" applyBorder="1" applyAlignment="1">
      <alignment horizontal="center"/>
    </xf>
    <xf numFmtId="1" fontId="27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85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38" xfId="0" applyBorder="1" applyAlignment="1">
      <alignment/>
    </xf>
    <xf numFmtId="0" fontId="70" fillId="33" borderId="14" xfId="43" applyFont="1" applyFill="1" applyBorder="1" applyAlignment="1">
      <alignment horizontal="center"/>
      <protection/>
    </xf>
    <xf numFmtId="0" fontId="70" fillId="33" borderId="18" xfId="43" applyFont="1" applyFill="1" applyBorder="1" applyAlignment="1">
      <alignment horizontal="center"/>
      <protection/>
    </xf>
    <xf numFmtId="0" fontId="3" fillId="33" borderId="18" xfId="43" applyFont="1" applyFill="1" applyBorder="1" applyAlignment="1">
      <alignment wrapText="1"/>
      <protection/>
    </xf>
    <xf numFmtId="0" fontId="3" fillId="33" borderId="52" xfId="43" applyFont="1" applyFill="1" applyBorder="1" applyAlignment="1">
      <alignment wrapText="1"/>
      <protection/>
    </xf>
    <xf numFmtId="0" fontId="3" fillId="33" borderId="52" xfId="43" applyFont="1" applyFill="1" applyBorder="1" applyAlignment="1">
      <alignment horizontal="center" wrapText="1"/>
      <protection/>
    </xf>
    <xf numFmtId="0" fontId="3" fillId="33" borderId="52" xfId="43" applyFont="1" applyFill="1" applyBorder="1" applyAlignment="1">
      <alignment horizontal="center"/>
      <protection/>
    </xf>
    <xf numFmtId="0" fontId="3" fillId="33" borderId="53" xfId="43" applyFont="1" applyFill="1" applyBorder="1" applyAlignment="1">
      <alignment horizontal="center"/>
      <protection/>
    </xf>
    <xf numFmtId="0" fontId="3" fillId="33" borderId="53" xfId="43" applyFont="1" applyFill="1" applyBorder="1" applyAlignment="1">
      <alignment wrapText="1"/>
      <protection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wrapText="1"/>
    </xf>
    <xf numFmtId="0" fontId="3" fillId="33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wrapText="1"/>
    </xf>
    <xf numFmtId="0" fontId="0" fillId="0" borderId="75" xfId="0" applyBorder="1" applyAlignment="1">
      <alignment/>
    </xf>
    <xf numFmtId="178" fontId="8" fillId="0" borderId="86" xfId="0" applyNumberFormat="1" applyFont="1" applyFill="1" applyBorder="1" applyAlignment="1">
      <alignment/>
    </xf>
    <xf numFmtId="178" fontId="8" fillId="0" borderId="80" xfId="0" applyNumberFormat="1" applyFont="1" applyFill="1" applyBorder="1" applyAlignment="1">
      <alignment/>
    </xf>
    <xf numFmtId="178" fontId="8" fillId="0" borderId="87" xfId="0" applyNumberFormat="1" applyFont="1" applyFill="1" applyBorder="1" applyAlignment="1">
      <alignment/>
    </xf>
    <xf numFmtId="178" fontId="8" fillId="0" borderId="81" xfId="0" applyNumberFormat="1" applyFont="1" applyFill="1" applyBorder="1" applyAlignment="1">
      <alignment/>
    </xf>
    <xf numFmtId="178" fontId="8" fillId="0" borderId="84" xfId="0" applyNumberFormat="1" applyFont="1" applyFill="1" applyBorder="1" applyAlignment="1">
      <alignment/>
    </xf>
    <xf numFmtId="178" fontId="8" fillId="0" borderId="86" xfId="0" applyNumberFormat="1" applyFont="1" applyFill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8" fillId="0" borderId="37" xfId="0" applyNumberFormat="1" applyFont="1" applyFill="1" applyBorder="1" applyAlignment="1">
      <alignment/>
    </xf>
    <xf numFmtId="178" fontId="0" fillId="0" borderId="29" xfId="0" applyNumberFormat="1" applyFont="1" applyFill="1" applyBorder="1" applyAlignment="1">
      <alignment/>
    </xf>
    <xf numFmtId="178" fontId="8" fillId="0" borderId="28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8" fillId="0" borderId="30" xfId="0" applyNumberFormat="1" applyFont="1" applyFill="1" applyBorder="1" applyAlignment="1">
      <alignment/>
    </xf>
    <xf numFmtId="178" fontId="8" fillId="0" borderId="46" xfId="0" applyNumberFormat="1" applyFont="1" applyFill="1" applyBorder="1" applyAlignment="1">
      <alignment/>
    </xf>
    <xf numFmtId="178" fontId="17" fillId="0" borderId="18" xfId="0" applyNumberFormat="1" applyFont="1" applyFill="1" applyBorder="1" applyAlignment="1">
      <alignment/>
    </xf>
    <xf numFmtId="178" fontId="12" fillId="0" borderId="14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45" xfId="0" applyNumberFormat="1" applyFont="1" applyFill="1" applyBorder="1" applyAlignment="1">
      <alignment/>
    </xf>
    <xf numFmtId="178" fontId="0" fillId="0" borderId="31" xfId="0" applyNumberFormat="1" applyFont="1" applyFill="1" applyBorder="1" applyAlignment="1">
      <alignment/>
    </xf>
    <xf numFmtId="178" fontId="8" fillId="0" borderId="69" xfId="0" applyNumberFormat="1" applyFont="1" applyFill="1" applyBorder="1" applyAlignment="1">
      <alignment/>
    </xf>
    <xf numFmtId="178" fontId="8" fillId="0" borderId="52" xfId="0" applyNumberFormat="1" applyFont="1" applyFill="1" applyBorder="1" applyAlignment="1">
      <alignment/>
    </xf>
    <xf numFmtId="178" fontId="0" fillId="0" borderId="88" xfId="0" applyNumberFormat="1" applyFont="1" applyFill="1" applyBorder="1" applyAlignment="1">
      <alignment/>
    </xf>
    <xf numFmtId="178" fontId="8" fillId="0" borderId="27" xfId="0" applyNumberFormat="1" applyFont="1" applyFill="1" applyBorder="1" applyAlignment="1">
      <alignment/>
    </xf>
    <xf numFmtId="178" fontId="0" fillId="0" borderId="53" xfId="0" applyNumberFormat="1" applyFont="1" applyFill="1" applyBorder="1" applyAlignment="1">
      <alignment/>
    </xf>
    <xf numFmtId="178" fontId="8" fillId="0" borderId="52" xfId="0" applyNumberFormat="1" applyFont="1" applyFill="1" applyBorder="1" applyAlignment="1">
      <alignment horizontal="right" wrapText="1"/>
    </xf>
    <xf numFmtId="178" fontId="8" fillId="0" borderId="53" xfId="0" applyNumberFormat="1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178" fontId="8" fillId="0" borderId="32" xfId="0" applyNumberFormat="1" applyFont="1" applyFill="1" applyBorder="1" applyAlignment="1">
      <alignment/>
    </xf>
    <xf numFmtId="178" fontId="8" fillId="0" borderId="59" xfId="0" applyNumberFormat="1" applyFont="1" applyFill="1" applyBorder="1" applyAlignment="1">
      <alignment/>
    </xf>
    <xf numFmtId="178" fontId="8" fillId="0" borderId="58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2" fontId="8" fillId="33" borderId="18" xfId="0" applyNumberFormat="1" applyFont="1" applyFill="1" applyBorder="1" applyAlignment="1">
      <alignment/>
    </xf>
    <xf numFmtId="2" fontId="8" fillId="33" borderId="47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0" fillId="33" borderId="8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3" fillId="33" borderId="86" xfId="0" applyFont="1" applyFill="1" applyBorder="1" applyAlignment="1">
      <alignment/>
    </xf>
    <xf numFmtId="0" fontId="3" fillId="33" borderId="80" xfId="0" applyFont="1" applyFill="1" applyBorder="1" applyAlignment="1">
      <alignment wrapText="1"/>
    </xf>
    <xf numFmtId="0" fontId="3" fillId="33" borderId="87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36" xfId="0" applyFont="1" applyFill="1" applyBorder="1" applyAlignment="1">
      <alignment horizontal="center"/>
    </xf>
    <xf numFmtId="176" fontId="3" fillId="33" borderId="36" xfId="0" applyNumberFormat="1" applyFont="1" applyFill="1" applyBorder="1" applyAlignment="1">
      <alignment horizontal="center" wrapText="1"/>
    </xf>
    <xf numFmtId="2" fontId="3" fillId="33" borderId="36" xfId="0" applyNumberFormat="1" applyFont="1" applyFill="1" applyBorder="1" applyAlignment="1">
      <alignment horizontal="center"/>
    </xf>
    <xf numFmtId="2" fontId="3" fillId="33" borderId="39" xfId="0" applyNumberFormat="1" applyFont="1" applyFill="1" applyBorder="1" applyAlignment="1">
      <alignment horizontal="center"/>
    </xf>
    <xf numFmtId="176" fontId="71" fillId="33" borderId="65" xfId="0" applyNumberFormat="1" applyFont="1" applyFill="1" applyBorder="1" applyAlignment="1">
      <alignment/>
    </xf>
    <xf numFmtId="176" fontId="70" fillId="33" borderId="36" xfId="0" applyNumberFormat="1" applyFont="1" applyFill="1" applyBorder="1" applyAlignment="1">
      <alignment horizontal="center" wrapText="1"/>
    </xf>
    <xf numFmtId="0" fontId="70" fillId="33" borderId="36" xfId="0" applyFont="1" applyFill="1" applyBorder="1" applyAlignment="1">
      <alignment horizontal="center"/>
    </xf>
    <xf numFmtId="2" fontId="70" fillId="33" borderId="36" xfId="0" applyNumberFormat="1" applyFont="1" applyFill="1" applyBorder="1" applyAlignment="1">
      <alignment horizontal="center"/>
    </xf>
    <xf numFmtId="0" fontId="3" fillId="33" borderId="39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wrapText="1"/>
    </xf>
    <xf numFmtId="0" fontId="70" fillId="33" borderId="14" xfId="0" applyFont="1" applyFill="1" applyBorder="1" applyAlignment="1">
      <alignment wrapText="1"/>
    </xf>
    <xf numFmtId="0" fontId="70" fillId="33" borderId="14" xfId="0" applyFont="1" applyFill="1" applyBorder="1" applyAlignment="1">
      <alignment horizontal="center"/>
    </xf>
    <xf numFmtId="0" fontId="70" fillId="33" borderId="18" xfId="0" applyFont="1" applyFill="1" applyBorder="1" applyAlignment="1">
      <alignment horizontal="center"/>
    </xf>
    <xf numFmtId="0" fontId="70" fillId="33" borderId="15" xfId="0" applyFont="1" applyFill="1" applyBorder="1" applyAlignment="1">
      <alignment horizontal="center"/>
    </xf>
    <xf numFmtId="0" fontId="3" fillId="33" borderId="15" xfId="43" applyFont="1" applyFill="1" applyBorder="1" applyAlignment="1">
      <alignment horizontal="center"/>
      <protection/>
    </xf>
    <xf numFmtId="0" fontId="3" fillId="33" borderId="14" xfId="43" applyFont="1" applyFill="1" applyBorder="1" applyAlignment="1">
      <alignment horizontal="center"/>
      <protection/>
    </xf>
    <xf numFmtId="0" fontId="3" fillId="33" borderId="27" xfId="43" applyFont="1" applyFill="1" applyBorder="1" applyAlignment="1">
      <alignment horizontal="center"/>
      <protection/>
    </xf>
    <xf numFmtId="0" fontId="18" fillId="33" borderId="90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/>
    </xf>
    <xf numFmtId="176" fontId="8" fillId="33" borderId="24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wrapText="1"/>
    </xf>
    <xf numFmtId="0" fontId="3" fillId="33" borderId="39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72" fillId="33" borderId="15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/>
    </xf>
    <xf numFmtId="0" fontId="70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4" xfId="43" applyFont="1" applyFill="1" applyBorder="1" applyAlignment="1">
      <alignment wrapText="1"/>
      <protection/>
    </xf>
    <xf numFmtId="0" fontId="3" fillId="33" borderId="18" xfId="43" applyFont="1" applyFill="1" applyBorder="1" applyAlignment="1">
      <alignment horizontal="center"/>
      <protection/>
    </xf>
    <xf numFmtId="2" fontId="3" fillId="33" borderId="14" xfId="43" applyNumberFormat="1" applyFont="1" applyFill="1" applyBorder="1" applyAlignment="1">
      <alignment horizontal="center"/>
      <protection/>
    </xf>
    <xf numFmtId="0" fontId="3" fillId="33" borderId="18" xfId="43" applyFont="1" applyFill="1" applyBorder="1" applyAlignment="1">
      <alignment horizontal="left" vertical="top" wrapText="1"/>
      <protection/>
    </xf>
    <xf numFmtId="0" fontId="49" fillId="33" borderId="15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73" fillId="33" borderId="18" xfId="0" applyFont="1" applyFill="1" applyBorder="1" applyAlignment="1">
      <alignment horizontal="left" vertical="top" wrapText="1"/>
    </xf>
    <xf numFmtId="4" fontId="70" fillId="33" borderId="14" xfId="0" applyNumberFormat="1" applyFont="1" applyFill="1" applyBorder="1" applyAlignment="1">
      <alignment horizontal="center"/>
    </xf>
    <xf numFmtId="0" fontId="70" fillId="33" borderId="18" xfId="0" applyFont="1" applyFill="1" applyBorder="1" applyAlignment="1">
      <alignment horizontal="center" wrapText="1"/>
    </xf>
    <xf numFmtId="176" fontId="72" fillId="33" borderId="14" xfId="0" applyNumberFormat="1" applyFont="1" applyFill="1" applyBorder="1" applyAlignment="1">
      <alignment horizontal="center"/>
    </xf>
    <xf numFmtId="0" fontId="70" fillId="33" borderId="18" xfId="0" applyFont="1" applyFill="1" applyBorder="1" applyAlignment="1">
      <alignment horizontal="left" vertical="top" wrapText="1"/>
    </xf>
    <xf numFmtId="0" fontId="3" fillId="33" borderId="14" xfId="43" applyFont="1" applyFill="1" applyBorder="1" applyAlignment="1">
      <alignment horizontal="center" wrapText="1"/>
      <protection/>
    </xf>
    <xf numFmtId="0" fontId="3" fillId="33" borderId="14" xfId="43" applyFont="1" applyFill="1" applyBorder="1" applyAlignment="1">
      <alignment horizontal="center" vertical="top" wrapText="1"/>
      <protection/>
    </xf>
    <xf numFmtId="0" fontId="3" fillId="33" borderId="14" xfId="43" applyFont="1" applyFill="1" applyBorder="1" applyAlignment="1">
      <alignment horizontal="center" vertical="top"/>
      <protection/>
    </xf>
    <xf numFmtId="0" fontId="3" fillId="33" borderId="18" xfId="43" applyFont="1" applyFill="1" applyBorder="1" applyAlignment="1">
      <alignment horizontal="center" vertical="top"/>
      <protection/>
    </xf>
    <xf numFmtId="2" fontId="3" fillId="33" borderId="15" xfId="43" applyNumberFormat="1" applyFont="1" applyFill="1" applyBorder="1" applyAlignment="1">
      <alignment horizontal="center" vertical="top"/>
      <protection/>
    </xf>
    <xf numFmtId="0" fontId="73" fillId="33" borderId="18" xfId="43" applyFont="1" applyFill="1" applyBorder="1" applyAlignment="1">
      <alignment vertical="top" wrapText="1"/>
      <protection/>
    </xf>
    <xf numFmtId="0" fontId="3" fillId="33" borderId="4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25" fillId="33" borderId="27" xfId="0" applyNumberFormat="1" applyFont="1" applyFill="1" applyBorder="1" applyAlignment="1">
      <alignment horizontal="center"/>
    </xf>
    <xf numFmtId="4" fontId="25" fillId="33" borderId="5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18" fillId="33" borderId="20" xfId="0" applyFont="1" applyFill="1" applyBorder="1" applyAlignment="1">
      <alignment horizontal="center"/>
    </xf>
    <xf numFmtId="176" fontId="18" fillId="33" borderId="2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wrapText="1"/>
    </xf>
    <xf numFmtId="0" fontId="3" fillId="33" borderId="35" xfId="43" applyFont="1" applyFill="1" applyBorder="1" applyAlignment="1">
      <alignment horizontal="left" wrapText="1"/>
      <protection/>
    </xf>
    <xf numFmtId="0" fontId="3" fillId="33" borderId="91" xfId="40" applyFont="1" applyFill="1" applyBorder="1" applyAlignment="1">
      <alignment horizontal="center" wrapText="1"/>
      <protection/>
    </xf>
    <xf numFmtId="0" fontId="3" fillId="33" borderId="92" xfId="40" applyFont="1" applyFill="1" applyBorder="1" applyAlignment="1">
      <alignment horizontal="center" wrapText="1"/>
      <protection/>
    </xf>
    <xf numFmtId="0" fontId="3" fillId="33" borderId="36" xfId="43" applyFont="1" applyFill="1" applyBorder="1" applyAlignment="1">
      <alignment horizontal="center" wrapText="1"/>
      <protection/>
    </xf>
    <xf numFmtId="0" fontId="3" fillId="33" borderId="93" xfId="40" applyFont="1" applyFill="1" applyBorder="1" applyAlignment="1">
      <alignment horizontal="center" wrapText="1"/>
      <protection/>
    </xf>
    <xf numFmtId="0" fontId="3" fillId="33" borderId="94" xfId="40" applyFont="1" applyFill="1" applyBorder="1" applyAlignment="1">
      <alignment horizontal="center" wrapText="1"/>
      <protection/>
    </xf>
    <xf numFmtId="0" fontId="3" fillId="33" borderId="95" xfId="40" applyFont="1" applyFill="1" applyBorder="1" applyAlignment="1">
      <alignment horizontal="center" wrapText="1"/>
      <protection/>
    </xf>
    <xf numFmtId="0" fontId="3" fillId="33" borderId="39" xfId="43" applyFont="1" applyFill="1" applyBorder="1" applyAlignment="1">
      <alignment horizontal="center" wrapText="1"/>
      <protection/>
    </xf>
    <xf numFmtId="0" fontId="3" fillId="33" borderId="21" xfId="43" applyFont="1" applyFill="1" applyBorder="1" applyAlignment="1">
      <alignment horizontal="left" wrapText="1"/>
      <protection/>
    </xf>
    <xf numFmtId="0" fontId="3" fillId="33" borderId="37" xfId="43" applyFont="1" applyFill="1" applyBorder="1" applyAlignment="1">
      <alignment horizontal="center" wrapText="1"/>
      <protection/>
    </xf>
    <xf numFmtId="0" fontId="0" fillId="33" borderId="0" xfId="43" applyFont="1" applyFill="1" applyBorder="1" applyAlignment="1">
      <alignment/>
      <protection/>
    </xf>
    <xf numFmtId="0" fontId="3" fillId="33" borderId="30" xfId="43" applyFont="1" applyFill="1" applyBorder="1" applyAlignment="1">
      <alignment horizontal="center" wrapText="1"/>
      <protection/>
    </xf>
    <xf numFmtId="0" fontId="70" fillId="33" borderId="28" xfId="40" applyFont="1" applyFill="1" applyBorder="1" applyAlignment="1">
      <alignment horizontal="center" wrapText="1"/>
      <protection/>
    </xf>
    <xf numFmtId="0" fontId="70" fillId="33" borderId="37" xfId="40" applyFont="1" applyFill="1" applyBorder="1" applyAlignment="1">
      <alignment horizontal="center" wrapText="1"/>
      <protection/>
    </xf>
    <xf numFmtId="0" fontId="3" fillId="33" borderId="18" xfId="43" applyFont="1" applyFill="1" applyBorder="1" applyAlignment="1">
      <alignment horizontal="center" wrapText="1"/>
      <protection/>
    </xf>
    <xf numFmtId="0" fontId="3" fillId="33" borderId="22" xfId="43" applyFont="1" applyFill="1" applyBorder="1" applyAlignment="1">
      <alignment horizontal="center" wrapText="1"/>
      <protection/>
    </xf>
    <xf numFmtId="0" fontId="3" fillId="33" borderId="42" xfId="43" applyFont="1" applyFill="1" applyBorder="1" applyAlignment="1">
      <alignment horizontal="center" wrapText="1"/>
      <protection/>
    </xf>
    <xf numFmtId="0" fontId="3" fillId="33" borderId="15" xfId="43" applyFont="1" applyFill="1" applyBorder="1" applyAlignment="1">
      <alignment horizontal="center" wrapText="1"/>
      <protection/>
    </xf>
    <xf numFmtId="0" fontId="3" fillId="33" borderId="96" xfId="43" applyFont="1" applyFill="1" applyBorder="1" applyAlignment="1">
      <alignment horizontal="center" wrapText="1"/>
      <protection/>
    </xf>
    <xf numFmtId="0" fontId="3" fillId="33" borderId="68" xfId="43" applyFont="1" applyFill="1" applyBorder="1" applyAlignment="1">
      <alignment horizontal="center" wrapText="1"/>
      <protection/>
    </xf>
    <xf numFmtId="0" fontId="3" fillId="33" borderId="22" xfId="43" applyFont="1" applyFill="1" applyBorder="1" applyAlignment="1">
      <alignment horizontal="left" wrapText="1"/>
      <protection/>
    </xf>
    <xf numFmtId="0" fontId="3" fillId="33" borderId="14" xfId="40" applyFont="1" applyFill="1" applyBorder="1" applyAlignment="1">
      <alignment horizontal="center" wrapText="1"/>
      <protection/>
    </xf>
    <xf numFmtId="0" fontId="3" fillId="33" borderId="18" xfId="40" applyFont="1" applyFill="1" applyBorder="1" applyAlignment="1">
      <alignment horizontal="center" wrapText="1"/>
      <protection/>
    </xf>
    <xf numFmtId="0" fontId="3" fillId="33" borderId="15" xfId="40" applyFont="1" applyFill="1" applyBorder="1" applyAlignment="1">
      <alignment horizontal="center" wrapText="1"/>
      <protection/>
    </xf>
    <xf numFmtId="0" fontId="3" fillId="33" borderId="23" xfId="40" applyFont="1" applyFill="1" applyBorder="1" applyAlignment="1">
      <alignment horizontal="center" wrapText="1"/>
      <protection/>
    </xf>
    <xf numFmtId="0" fontId="3" fillId="33" borderId="72" xfId="43" applyFont="1" applyFill="1" applyBorder="1" applyAlignment="1">
      <alignment horizontal="center" wrapText="1"/>
      <protection/>
    </xf>
    <xf numFmtId="0" fontId="3" fillId="33" borderId="14" xfId="44" applyFont="1" applyFill="1" applyBorder="1" applyAlignment="1">
      <alignment horizontal="center" wrapText="1"/>
      <protection/>
    </xf>
    <xf numFmtId="0" fontId="3" fillId="33" borderId="18" xfId="44" applyFont="1" applyFill="1" applyBorder="1" applyAlignment="1">
      <alignment horizontal="center" wrapText="1"/>
      <protection/>
    </xf>
    <xf numFmtId="4" fontId="3" fillId="33" borderId="22" xfId="43" applyNumberFormat="1" applyFont="1" applyFill="1" applyBorder="1" applyAlignment="1">
      <alignment horizontal="center" wrapText="1"/>
      <protection/>
    </xf>
    <xf numFmtId="0" fontId="3" fillId="33" borderId="46" xfId="43" applyFont="1" applyFill="1" applyBorder="1" applyAlignment="1">
      <alignment horizontal="center" wrapText="1"/>
      <protection/>
    </xf>
    <xf numFmtId="0" fontId="3" fillId="33" borderId="23" xfId="43" applyFont="1" applyFill="1" applyBorder="1" applyAlignment="1">
      <alignment horizontal="center" wrapText="1"/>
      <protection/>
    </xf>
    <xf numFmtId="0" fontId="70" fillId="33" borderId="22" xfId="43" applyFont="1" applyFill="1" applyBorder="1" applyAlignment="1">
      <alignment horizontal="center" wrapText="1"/>
      <protection/>
    </xf>
    <xf numFmtId="4" fontId="70" fillId="33" borderId="22" xfId="43" applyNumberFormat="1" applyFont="1" applyFill="1" applyBorder="1" applyAlignment="1">
      <alignment horizontal="center" wrapText="1"/>
      <protection/>
    </xf>
    <xf numFmtId="0" fontId="70" fillId="33" borderId="14" xfId="43" applyFont="1" applyFill="1" applyBorder="1" applyAlignment="1">
      <alignment horizontal="center" wrapText="1"/>
      <protection/>
    </xf>
    <xf numFmtId="0" fontId="70" fillId="33" borderId="72" xfId="43" applyFont="1" applyFill="1" applyBorder="1" applyAlignment="1">
      <alignment horizontal="center" wrapText="1"/>
      <protection/>
    </xf>
    <xf numFmtId="0" fontId="70" fillId="33" borderId="46" xfId="43" applyFont="1" applyFill="1" applyBorder="1" applyAlignment="1">
      <alignment horizontal="center" wrapText="1"/>
      <protection/>
    </xf>
    <xf numFmtId="0" fontId="70" fillId="33" borderId="23" xfId="43" applyFont="1" applyFill="1" applyBorder="1" applyAlignment="1">
      <alignment horizontal="center" wrapText="1"/>
      <protection/>
    </xf>
    <xf numFmtId="0" fontId="29" fillId="33" borderId="18" xfId="43" applyFont="1" applyFill="1" applyBorder="1" applyAlignment="1">
      <alignment horizontal="center" wrapText="1"/>
      <protection/>
    </xf>
    <xf numFmtId="0" fontId="3" fillId="33" borderId="0" xfId="0" applyFont="1" applyFill="1" applyBorder="1" applyAlignment="1">
      <alignment wrapText="1"/>
    </xf>
    <xf numFmtId="0" fontId="3" fillId="33" borderId="47" xfId="43" applyFont="1" applyFill="1" applyBorder="1" applyAlignment="1">
      <alignment horizontal="center" wrapText="1"/>
      <protection/>
    </xf>
    <xf numFmtId="0" fontId="3" fillId="33" borderId="45" xfId="43" applyFont="1" applyFill="1" applyBorder="1" applyAlignment="1">
      <alignment horizontal="center" wrapText="1"/>
      <protection/>
    </xf>
    <xf numFmtId="2" fontId="3" fillId="33" borderId="14" xfId="43" applyNumberFormat="1" applyFont="1" applyFill="1" applyBorder="1" applyAlignment="1">
      <alignment horizontal="center" wrapText="1"/>
      <protection/>
    </xf>
    <xf numFmtId="0" fontId="18" fillId="33" borderId="72" xfId="0" applyFont="1" applyFill="1" applyBorder="1" applyAlignment="1">
      <alignment horizontal="center" wrapText="1"/>
    </xf>
    <xf numFmtId="176" fontId="25" fillId="33" borderId="46" xfId="0" applyNumberFormat="1" applyFont="1" applyFill="1" applyBorder="1" applyAlignment="1">
      <alignment/>
    </xf>
    <xf numFmtId="0" fontId="3" fillId="33" borderId="47" xfId="0" applyFont="1" applyFill="1" applyBorder="1" applyAlignment="1">
      <alignment wrapText="1"/>
    </xf>
    <xf numFmtId="0" fontId="8" fillId="33" borderId="97" xfId="0" applyFont="1" applyFill="1" applyBorder="1" applyAlignment="1">
      <alignment horizontal="center"/>
    </xf>
    <xf numFmtId="2" fontId="18" fillId="33" borderId="27" xfId="0" applyNumberFormat="1" applyFont="1" applyFill="1" applyBorder="1" applyAlignment="1">
      <alignment/>
    </xf>
    <xf numFmtId="2" fontId="18" fillId="33" borderId="52" xfId="0" applyNumberFormat="1" applyFont="1" applyFill="1" applyBorder="1" applyAlignment="1">
      <alignment/>
    </xf>
    <xf numFmtId="2" fontId="18" fillId="33" borderId="53" xfId="0" applyNumberFormat="1" applyFont="1" applyFill="1" applyBorder="1" applyAlignment="1">
      <alignment/>
    </xf>
    <xf numFmtId="0" fontId="1" fillId="33" borderId="0" xfId="0" applyFont="1" applyFill="1" applyAlignment="1">
      <alignment horizontal="left" indent="15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52" xfId="0" applyFont="1" applyFill="1" applyBorder="1" applyAlignment="1">
      <alignment vertical="center" wrapText="1"/>
    </xf>
    <xf numFmtId="0" fontId="0" fillId="33" borderId="53" xfId="0" applyFont="1" applyFill="1" applyBorder="1" applyAlignment="1">
      <alignment vertical="center" wrapText="1"/>
    </xf>
    <xf numFmtId="0" fontId="0" fillId="33" borderId="28" xfId="0" applyFill="1" applyBorder="1" applyAlignment="1">
      <alignment/>
    </xf>
    <xf numFmtId="0" fontId="0" fillId="33" borderId="62" xfId="0" applyFont="1" applyFill="1" applyBorder="1" applyAlignment="1">
      <alignment wrapText="1"/>
    </xf>
    <xf numFmtId="178" fontId="8" fillId="33" borderId="37" xfId="53" applyNumberFormat="1" applyFont="1" applyFill="1" applyBorder="1" applyAlignment="1">
      <alignment horizontal="center"/>
      <protection/>
    </xf>
    <xf numFmtId="0" fontId="0" fillId="33" borderId="37" xfId="0" applyFont="1" applyFill="1" applyBorder="1" applyAlignment="1">
      <alignment vertical="center" wrapText="1"/>
    </xf>
    <xf numFmtId="178" fontId="0" fillId="33" borderId="37" xfId="0" applyNumberFormat="1" applyFont="1" applyFill="1" applyBorder="1" applyAlignment="1">
      <alignment horizontal="center" vertical="center" wrapText="1"/>
    </xf>
    <xf numFmtId="178" fontId="0" fillId="33" borderId="30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22" xfId="53" applyFont="1" applyFill="1" applyBorder="1">
      <alignment/>
      <protection/>
    </xf>
    <xf numFmtId="178" fontId="8" fillId="33" borderId="14" xfId="53" applyNumberFormat="1" applyFont="1" applyFill="1" applyBorder="1" applyAlignment="1">
      <alignment horizontal="center"/>
      <protection/>
    </xf>
    <xf numFmtId="1" fontId="0" fillId="33" borderId="14" xfId="53" applyNumberFormat="1" applyFont="1" applyFill="1" applyBorder="1" applyAlignment="1">
      <alignment horizontal="center"/>
      <protection/>
    </xf>
    <xf numFmtId="178" fontId="0" fillId="33" borderId="14" xfId="53" applyNumberFormat="1" applyFont="1" applyFill="1" applyBorder="1" applyAlignment="1">
      <alignment horizontal="center"/>
      <protection/>
    </xf>
    <xf numFmtId="178" fontId="0" fillId="33" borderId="18" xfId="53" applyNumberFormat="1" applyFont="1" applyFill="1" applyBorder="1" applyAlignment="1">
      <alignment horizontal="center"/>
      <protection/>
    </xf>
    <xf numFmtId="0" fontId="0" fillId="33" borderId="22" xfId="0" applyFill="1" applyBorder="1" applyAlignment="1">
      <alignment/>
    </xf>
    <xf numFmtId="178" fontId="0" fillId="33" borderId="14" xfId="0" applyNumberFormat="1" applyFill="1" applyBorder="1" applyAlignment="1">
      <alignment horizontal="center"/>
    </xf>
    <xf numFmtId="178" fontId="0" fillId="33" borderId="18" xfId="0" applyNumberForma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178" fontId="8" fillId="33" borderId="45" xfId="53" applyNumberFormat="1" applyFont="1" applyFill="1" applyBorder="1" applyAlignment="1">
      <alignment horizontal="center"/>
      <protection/>
    </xf>
    <xf numFmtId="178" fontId="0" fillId="33" borderId="45" xfId="0" applyNumberFormat="1" applyFill="1" applyBorder="1" applyAlignment="1">
      <alignment horizontal="center"/>
    </xf>
    <xf numFmtId="178" fontId="0" fillId="33" borderId="47" xfId="0" applyNumberForma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52" xfId="0" applyFont="1" applyFill="1" applyBorder="1" applyAlignment="1">
      <alignment/>
    </xf>
    <xf numFmtId="178" fontId="8" fillId="33" borderId="52" xfId="53" applyNumberFormat="1" applyFont="1" applyFill="1" applyBorder="1" applyAlignment="1">
      <alignment horizontal="center"/>
      <protection/>
    </xf>
    <xf numFmtId="178" fontId="0" fillId="33" borderId="52" xfId="0" applyNumberFormat="1" applyFill="1" applyBorder="1" applyAlignment="1">
      <alignment horizontal="center"/>
    </xf>
    <xf numFmtId="178" fontId="0" fillId="33" borderId="53" xfId="0" applyNumberFormat="1" applyFill="1" applyBorder="1" applyAlignment="1">
      <alignment horizontal="center"/>
    </xf>
    <xf numFmtId="0" fontId="0" fillId="33" borderId="57" xfId="0" applyFill="1" applyBorder="1" applyAlignment="1">
      <alignment/>
    </xf>
    <xf numFmtId="0" fontId="8" fillId="33" borderId="24" xfId="0" applyFont="1" applyFill="1" applyBorder="1" applyAlignment="1">
      <alignment/>
    </xf>
    <xf numFmtId="178" fontId="8" fillId="33" borderId="20" xfId="53" applyNumberFormat="1" applyFont="1" applyFill="1" applyBorder="1" applyAlignment="1">
      <alignment horizontal="center"/>
      <protection/>
    </xf>
    <xf numFmtId="178" fontId="8" fillId="33" borderId="20" xfId="0" applyNumberFormat="1" applyFont="1" applyFill="1" applyBorder="1" applyAlignment="1">
      <alignment horizontal="center"/>
    </xf>
    <xf numFmtId="178" fontId="8" fillId="33" borderId="3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40" xfId="0" applyFont="1" applyFill="1" applyBorder="1" applyAlignment="1">
      <alignment wrapText="1"/>
    </xf>
    <xf numFmtId="0" fontId="0" fillId="33" borderId="40" xfId="0" applyFont="1" applyFill="1" applyBorder="1" applyAlignment="1">
      <alignment wrapText="1"/>
    </xf>
    <xf numFmtId="0" fontId="11" fillId="33" borderId="40" xfId="0" applyFont="1" applyFill="1" applyBorder="1" applyAlignment="1">
      <alignment/>
    </xf>
    <xf numFmtId="0" fontId="11" fillId="33" borderId="71" xfId="0" applyFont="1" applyFill="1" applyBorder="1" applyAlignment="1">
      <alignment/>
    </xf>
    <xf numFmtId="0" fontId="8" fillId="33" borderId="71" xfId="0" applyFont="1" applyFill="1" applyBorder="1" applyAlignment="1">
      <alignment/>
    </xf>
    <xf numFmtId="0" fontId="11" fillId="33" borderId="63" xfId="0" applyFont="1" applyFill="1" applyBorder="1" applyAlignment="1">
      <alignment/>
    </xf>
    <xf numFmtId="178" fontId="8" fillId="33" borderId="46" xfId="0" applyNumberFormat="1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98" xfId="0" applyNumberFormat="1" applyFont="1" applyFill="1" applyBorder="1" applyAlignment="1" applyProtection="1">
      <alignment horizontal="center" vertical="center" wrapText="1"/>
      <protection/>
    </xf>
    <xf numFmtId="0" fontId="10" fillId="33" borderId="98" xfId="0" applyNumberFormat="1" applyFont="1" applyFill="1" applyBorder="1" applyAlignment="1" applyProtection="1">
      <alignment horizontal="center" vertical="center" wrapText="1"/>
      <protection/>
    </xf>
    <xf numFmtId="0" fontId="0" fillId="33" borderId="99" xfId="0" applyNumberFormat="1" applyFont="1" applyFill="1" applyBorder="1" applyAlignment="1" applyProtection="1">
      <alignment vertical="top"/>
      <protection/>
    </xf>
    <xf numFmtId="0" fontId="21" fillId="33" borderId="99" xfId="0" applyNumberFormat="1" applyFont="1" applyFill="1" applyBorder="1" applyAlignment="1" applyProtection="1">
      <alignment wrapText="1"/>
      <protection/>
    </xf>
    <xf numFmtId="178" fontId="8" fillId="33" borderId="100" xfId="0" applyNumberFormat="1" applyFont="1" applyFill="1" applyBorder="1" applyAlignment="1" applyProtection="1">
      <alignment/>
      <protection/>
    </xf>
    <xf numFmtId="178" fontId="8" fillId="33" borderId="101" xfId="0" applyNumberFormat="1" applyFont="1" applyFill="1" applyBorder="1" applyAlignment="1" applyProtection="1">
      <alignment/>
      <protection/>
    </xf>
    <xf numFmtId="178" fontId="8" fillId="33" borderId="59" xfId="0" applyNumberFormat="1" applyFont="1" applyFill="1" applyBorder="1" applyAlignment="1" applyProtection="1">
      <alignment/>
      <protection/>
    </xf>
    <xf numFmtId="178" fontId="8" fillId="33" borderId="20" xfId="0" applyNumberFormat="1" applyFont="1" applyFill="1" applyBorder="1" applyAlignment="1" applyProtection="1">
      <alignment/>
      <protection/>
    </xf>
    <xf numFmtId="178" fontId="8" fillId="33" borderId="102" xfId="0" applyNumberFormat="1" applyFont="1" applyFill="1" applyBorder="1" applyAlignment="1" applyProtection="1">
      <alignment/>
      <protection/>
    </xf>
    <xf numFmtId="178" fontId="8" fillId="33" borderId="11" xfId="0" applyNumberFormat="1" applyFont="1" applyFill="1" applyBorder="1" applyAlignment="1" applyProtection="1">
      <alignment/>
      <protection/>
    </xf>
    <xf numFmtId="178" fontId="8" fillId="33" borderId="103" xfId="0" applyNumberFormat="1" applyFont="1" applyFill="1" applyBorder="1" applyAlignment="1" applyProtection="1">
      <alignment/>
      <protection/>
    </xf>
    <xf numFmtId="178" fontId="8" fillId="33" borderId="104" xfId="0" applyNumberFormat="1" applyFont="1" applyFill="1" applyBorder="1" applyAlignment="1" applyProtection="1">
      <alignment/>
      <protection/>
    </xf>
    <xf numFmtId="178" fontId="8" fillId="33" borderId="105" xfId="0" applyNumberFormat="1" applyFont="1" applyFill="1" applyBorder="1" applyAlignment="1" applyProtection="1">
      <alignment/>
      <protection/>
    </xf>
    <xf numFmtId="0" fontId="0" fillId="33" borderId="106" xfId="0" applyNumberFormat="1" applyFont="1" applyFill="1" applyBorder="1" applyAlignment="1" applyProtection="1">
      <alignment vertical="top"/>
      <protection/>
    </xf>
    <xf numFmtId="0" fontId="8" fillId="33" borderId="106" xfId="0" applyNumberFormat="1" applyFont="1" applyFill="1" applyBorder="1" applyAlignment="1" applyProtection="1">
      <alignment horizontal="left" vertical="center" wrapText="1"/>
      <protection/>
    </xf>
    <xf numFmtId="178" fontId="8" fillId="33" borderId="107" xfId="0" applyNumberFormat="1" applyFont="1" applyFill="1" applyBorder="1" applyAlignment="1" applyProtection="1">
      <alignment/>
      <protection/>
    </xf>
    <xf numFmtId="0" fontId="0" fillId="33" borderId="108" xfId="0" applyNumberFormat="1" applyFont="1" applyFill="1" applyBorder="1" applyAlignment="1" applyProtection="1">
      <alignment horizontal="center" vertical="center" wrapText="1"/>
      <protection/>
    </xf>
    <xf numFmtId="178" fontId="8" fillId="33" borderId="109" xfId="0" applyNumberFormat="1" applyFont="1" applyFill="1" applyBorder="1" applyAlignment="1" applyProtection="1">
      <alignment horizontal="right" vertical="center" wrapText="1"/>
      <protection/>
    </xf>
    <xf numFmtId="178" fontId="8" fillId="33" borderId="110" xfId="0" applyNumberFormat="1" applyFont="1" applyFill="1" applyBorder="1" applyAlignment="1" applyProtection="1">
      <alignment horizontal="right" vertical="center" wrapText="1"/>
      <protection/>
    </xf>
    <xf numFmtId="178" fontId="8" fillId="33" borderId="111" xfId="0" applyNumberFormat="1" applyFont="1" applyFill="1" applyBorder="1" applyAlignment="1" applyProtection="1">
      <alignment horizontal="right" vertical="center" wrapText="1"/>
      <protection/>
    </xf>
    <xf numFmtId="178" fontId="8" fillId="33" borderId="110" xfId="0" applyNumberFormat="1" applyFont="1" applyFill="1" applyBorder="1" applyAlignment="1" applyProtection="1">
      <alignment/>
      <protection/>
    </xf>
    <xf numFmtId="178" fontId="8" fillId="33" borderId="108" xfId="0" applyNumberFormat="1" applyFont="1" applyFill="1" applyBorder="1" applyAlignment="1" applyProtection="1">
      <alignment/>
      <protection/>
    </xf>
    <xf numFmtId="178" fontId="8" fillId="33" borderId="109" xfId="0" applyNumberFormat="1" applyFont="1" applyFill="1" applyBorder="1" applyAlignment="1" applyProtection="1">
      <alignment/>
      <protection/>
    </xf>
    <xf numFmtId="178" fontId="8" fillId="33" borderId="111" xfId="0" applyNumberFormat="1" applyFont="1" applyFill="1" applyBorder="1" applyAlignment="1" applyProtection="1">
      <alignment/>
      <protection/>
    </xf>
    <xf numFmtId="0" fontId="11" fillId="33" borderId="77" xfId="0" applyNumberFormat="1" applyFont="1" applyFill="1" applyBorder="1" applyAlignment="1" applyProtection="1">
      <alignment horizontal="left" vertical="center" wrapText="1"/>
      <protection/>
    </xf>
    <xf numFmtId="178" fontId="0" fillId="33" borderId="112" xfId="0" applyNumberFormat="1" applyFont="1" applyFill="1" applyBorder="1" applyAlignment="1" applyProtection="1">
      <alignment/>
      <protection/>
    </xf>
    <xf numFmtId="0" fontId="0" fillId="33" borderId="113" xfId="0" applyNumberFormat="1" applyFont="1" applyFill="1" applyBorder="1" applyAlignment="1" applyProtection="1">
      <alignment horizontal="center" vertical="center" wrapText="1"/>
      <protection/>
    </xf>
    <xf numFmtId="178" fontId="0" fillId="33" borderId="114" xfId="0" applyNumberFormat="1" applyFont="1" applyFill="1" applyBorder="1" applyAlignment="1" applyProtection="1">
      <alignment/>
      <protection/>
    </xf>
    <xf numFmtId="178" fontId="0" fillId="33" borderId="76" xfId="0" applyNumberFormat="1" applyFont="1" applyFill="1" applyBorder="1" applyAlignment="1" applyProtection="1">
      <alignment horizontal="right" vertical="center" wrapText="1"/>
      <protection/>
    </xf>
    <xf numFmtId="178" fontId="8" fillId="33" borderId="115" xfId="0" applyNumberFormat="1" applyFont="1" applyFill="1" applyBorder="1" applyAlignment="1" applyProtection="1">
      <alignment/>
      <protection/>
    </xf>
    <xf numFmtId="178" fontId="8" fillId="33" borderId="116" xfId="0" applyNumberFormat="1" applyFont="1" applyFill="1" applyBorder="1" applyAlignment="1" applyProtection="1">
      <alignment/>
      <protection/>
    </xf>
    <xf numFmtId="178" fontId="8" fillId="33" borderId="117" xfId="0" applyNumberFormat="1" applyFont="1" applyFill="1" applyBorder="1" applyAlignment="1" applyProtection="1">
      <alignment/>
      <protection/>
    </xf>
    <xf numFmtId="0" fontId="11" fillId="33" borderId="41" xfId="53" applyFont="1" applyFill="1" applyBorder="1" applyAlignment="1">
      <alignment horizontal="left" vertical="center" wrapText="1"/>
      <protection/>
    </xf>
    <xf numFmtId="178" fontId="0" fillId="33" borderId="76" xfId="0" applyNumberFormat="1" applyFont="1" applyFill="1" applyBorder="1" applyAlignment="1" applyProtection="1">
      <alignment/>
      <protection/>
    </xf>
    <xf numFmtId="0" fontId="0" fillId="33" borderId="76" xfId="0" applyNumberFormat="1" applyFont="1" applyFill="1" applyBorder="1" applyAlignment="1" applyProtection="1">
      <alignment horizontal="right" vertical="center" wrapText="1"/>
      <protection/>
    </xf>
    <xf numFmtId="0" fontId="8" fillId="33" borderId="106" xfId="0" applyNumberFormat="1" applyFont="1" applyFill="1" applyBorder="1" applyAlignment="1" applyProtection="1">
      <alignment/>
      <protection/>
    </xf>
    <xf numFmtId="178" fontId="8" fillId="33" borderId="76" xfId="0" applyNumberFormat="1" applyFont="1" applyFill="1" applyBorder="1" applyAlignment="1" applyProtection="1">
      <alignment/>
      <protection/>
    </xf>
    <xf numFmtId="0" fontId="0" fillId="33" borderId="77" xfId="0" applyNumberFormat="1" applyFont="1" applyFill="1" applyBorder="1" applyAlignment="1" applyProtection="1">
      <alignment vertical="top"/>
      <protection/>
    </xf>
    <xf numFmtId="178" fontId="0" fillId="33" borderId="76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178" fontId="0" fillId="33" borderId="113" xfId="0" applyNumberFormat="1" applyFont="1" applyFill="1" applyBorder="1" applyAlignment="1" applyProtection="1">
      <alignment/>
      <protection/>
    </xf>
    <xf numFmtId="178" fontId="0" fillId="33" borderId="114" xfId="0" applyNumberFormat="1" applyFont="1" applyFill="1" applyBorder="1" applyAlignment="1" applyProtection="1">
      <alignment/>
      <protection/>
    </xf>
    <xf numFmtId="0" fontId="11" fillId="33" borderId="41" xfId="0" applyFont="1" applyFill="1" applyBorder="1" applyAlignment="1">
      <alignment/>
    </xf>
    <xf numFmtId="178" fontId="8" fillId="33" borderId="112" xfId="0" applyNumberFormat="1" applyFont="1" applyFill="1" applyBorder="1" applyAlignment="1" applyProtection="1">
      <alignment/>
      <protection/>
    </xf>
    <xf numFmtId="0" fontId="8" fillId="33" borderId="77" xfId="0" applyNumberFormat="1" applyFont="1" applyFill="1" applyBorder="1" applyAlignment="1" applyProtection="1">
      <alignment/>
      <protection/>
    </xf>
    <xf numFmtId="178" fontId="8" fillId="33" borderId="114" xfId="0" applyNumberFormat="1" applyFont="1" applyFill="1" applyBorder="1" applyAlignment="1" applyProtection="1">
      <alignment/>
      <protection/>
    </xf>
    <xf numFmtId="178" fontId="8" fillId="33" borderId="118" xfId="0" applyNumberFormat="1" applyFont="1" applyFill="1" applyBorder="1" applyAlignment="1" applyProtection="1">
      <alignment/>
      <protection/>
    </xf>
    <xf numFmtId="178" fontId="8" fillId="33" borderId="119" xfId="0" applyNumberFormat="1" applyFont="1" applyFill="1" applyBorder="1" applyAlignment="1" applyProtection="1">
      <alignment/>
      <protection/>
    </xf>
    <xf numFmtId="178" fontId="8" fillId="33" borderId="14" xfId="0" applyNumberFormat="1" applyFont="1" applyFill="1" applyBorder="1" applyAlignment="1" applyProtection="1">
      <alignment/>
      <protection/>
    </xf>
    <xf numFmtId="178" fontId="0" fillId="33" borderId="120" xfId="0" applyNumberFormat="1" applyFont="1" applyFill="1" applyBorder="1" applyAlignment="1" applyProtection="1">
      <alignment/>
      <protection/>
    </xf>
    <xf numFmtId="178" fontId="8" fillId="33" borderId="121" xfId="0" applyNumberFormat="1" applyFont="1" applyFill="1" applyBorder="1" applyAlignment="1" applyProtection="1">
      <alignment/>
      <protection/>
    </xf>
    <xf numFmtId="178" fontId="0" fillId="33" borderId="115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/>
      <protection/>
    </xf>
    <xf numFmtId="178" fontId="8" fillId="33" borderId="113" xfId="0" applyNumberFormat="1" applyFont="1" applyFill="1" applyBorder="1" applyAlignment="1" applyProtection="1">
      <alignment/>
      <protection/>
    </xf>
    <xf numFmtId="178" fontId="8" fillId="33" borderId="120" xfId="0" applyNumberFormat="1" applyFont="1" applyFill="1" applyBorder="1" applyAlignment="1" applyProtection="1">
      <alignment/>
      <protection/>
    </xf>
    <xf numFmtId="178" fontId="8" fillId="33" borderId="78" xfId="0" applyNumberFormat="1" applyFont="1" applyFill="1" applyBorder="1" applyAlignment="1" applyProtection="1">
      <alignment/>
      <protection/>
    </xf>
    <xf numFmtId="178" fontId="13" fillId="33" borderId="114" xfId="0" applyNumberFormat="1" applyFont="1" applyFill="1" applyBorder="1" applyAlignment="1" applyProtection="1">
      <alignment/>
      <protection/>
    </xf>
    <xf numFmtId="178" fontId="0" fillId="33" borderId="112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/>
      <protection/>
    </xf>
    <xf numFmtId="0" fontId="8" fillId="33" borderId="77" xfId="0" applyNumberFormat="1" applyFont="1" applyFill="1" applyBorder="1" applyAlignment="1" applyProtection="1">
      <alignment vertical="top" wrapText="1"/>
      <protection/>
    </xf>
    <xf numFmtId="0" fontId="11" fillId="33" borderId="77" xfId="0" applyNumberFormat="1" applyFont="1" applyFill="1" applyBorder="1" applyAlignment="1" applyProtection="1">
      <alignment vertical="top" wrapText="1"/>
      <protection/>
    </xf>
    <xf numFmtId="178" fontId="0" fillId="33" borderId="119" xfId="0" applyNumberFormat="1" applyFont="1" applyFill="1" applyBorder="1" applyAlignment="1" applyProtection="1">
      <alignment/>
      <protection/>
    </xf>
    <xf numFmtId="0" fontId="11" fillId="33" borderId="77" xfId="0" applyNumberFormat="1" applyFont="1" applyFill="1" applyBorder="1" applyAlignment="1" applyProtection="1">
      <alignment wrapText="1"/>
      <protection/>
    </xf>
    <xf numFmtId="0" fontId="22" fillId="33" borderId="77" xfId="0" applyNumberFormat="1" applyFont="1" applyFill="1" applyBorder="1" applyAlignment="1" applyProtection="1">
      <alignment/>
      <protection/>
    </xf>
    <xf numFmtId="0" fontId="8" fillId="33" borderId="41" xfId="0" applyFont="1" applyFill="1" applyBorder="1" applyAlignment="1">
      <alignment wrapText="1"/>
    </xf>
    <xf numFmtId="178" fontId="11" fillId="33" borderId="112" xfId="0" applyNumberFormat="1" applyFont="1" applyFill="1" applyBorder="1" applyAlignment="1" applyProtection="1">
      <alignment/>
      <protection/>
    </xf>
    <xf numFmtId="178" fontId="11" fillId="33" borderId="76" xfId="0" applyNumberFormat="1" applyFont="1" applyFill="1" applyBorder="1" applyAlignment="1" applyProtection="1">
      <alignment/>
      <protection/>
    </xf>
    <xf numFmtId="178" fontId="11" fillId="33" borderId="114" xfId="0" applyNumberFormat="1" applyFont="1" applyFill="1" applyBorder="1" applyAlignment="1" applyProtection="1">
      <alignment/>
      <protection/>
    </xf>
    <xf numFmtId="178" fontId="0" fillId="33" borderId="113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0" fontId="0" fillId="33" borderId="122" xfId="0" applyNumberFormat="1" applyFont="1" applyFill="1" applyBorder="1" applyAlignment="1" applyProtection="1">
      <alignment vertical="top"/>
      <protection/>
    </xf>
    <xf numFmtId="0" fontId="8" fillId="33" borderId="122" xfId="0" applyNumberFormat="1" applyFont="1" applyFill="1" applyBorder="1" applyAlignment="1" applyProtection="1">
      <alignment/>
      <protection/>
    </xf>
    <xf numFmtId="178" fontId="8" fillId="33" borderId="123" xfId="0" applyNumberFormat="1" applyFont="1" applyFill="1" applyBorder="1" applyAlignment="1" applyProtection="1">
      <alignment/>
      <protection/>
    </xf>
    <xf numFmtId="178" fontId="8" fillId="33" borderId="124" xfId="0" applyNumberFormat="1" applyFont="1" applyFill="1" applyBorder="1" applyAlignment="1" applyProtection="1">
      <alignment/>
      <protection/>
    </xf>
    <xf numFmtId="178" fontId="8" fillId="33" borderId="125" xfId="0" applyNumberFormat="1" applyFont="1" applyFill="1" applyBorder="1" applyAlignment="1" applyProtection="1">
      <alignment/>
      <protection/>
    </xf>
    <xf numFmtId="178" fontId="8" fillId="33" borderId="126" xfId="0" applyNumberFormat="1" applyFont="1" applyFill="1" applyBorder="1" applyAlignment="1" applyProtection="1">
      <alignment/>
      <protection/>
    </xf>
    <xf numFmtId="178" fontId="0" fillId="33" borderId="127" xfId="0" applyNumberFormat="1" applyFont="1" applyFill="1" applyBorder="1" applyAlignment="1" applyProtection="1">
      <alignment/>
      <protection/>
    </xf>
    <xf numFmtId="178" fontId="0" fillId="33" borderId="124" xfId="0" applyNumberFormat="1" applyFont="1" applyFill="1" applyBorder="1" applyAlignment="1" applyProtection="1">
      <alignment/>
      <protection/>
    </xf>
    <xf numFmtId="178" fontId="8" fillId="33" borderId="127" xfId="0" applyNumberFormat="1" applyFont="1" applyFill="1" applyBorder="1" applyAlignment="1" applyProtection="1">
      <alignment/>
      <protection/>
    </xf>
    <xf numFmtId="178" fontId="8" fillId="33" borderId="128" xfId="0" applyNumberFormat="1" applyFont="1" applyFill="1" applyBorder="1" applyAlignment="1" applyProtection="1">
      <alignment/>
      <protection/>
    </xf>
    <xf numFmtId="178" fontId="0" fillId="33" borderId="129" xfId="0" applyNumberFormat="1" applyFont="1" applyFill="1" applyBorder="1" applyAlignment="1" applyProtection="1">
      <alignment/>
      <protection/>
    </xf>
    <xf numFmtId="178" fontId="8" fillId="33" borderId="130" xfId="0" applyNumberFormat="1" applyFont="1" applyFill="1" applyBorder="1" applyAlignment="1" applyProtection="1">
      <alignment/>
      <protection/>
    </xf>
    <xf numFmtId="178" fontId="8" fillId="33" borderId="131" xfId="0" applyNumberFormat="1" applyFont="1" applyFill="1" applyBorder="1" applyAlignment="1" applyProtection="1">
      <alignment/>
      <protection/>
    </xf>
    <xf numFmtId="178" fontId="0" fillId="33" borderId="108" xfId="0" applyNumberFormat="1" applyFont="1" applyFill="1" applyBorder="1" applyAlignment="1" applyProtection="1">
      <alignment/>
      <protection/>
    </xf>
    <xf numFmtId="178" fontId="8" fillId="33" borderId="132" xfId="0" applyNumberFormat="1" applyFont="1" applyFill="1" applyBorder="1" applyAlignment="1" applyProtection="1">
      <alignment/>
      <protection/>
    </xf>
    <xf numFmtId="178" fontId="8" fillId="33" borderId="133" xfId="0" applyNumberFormat="1" applyFont="1" applyFill="1" applyBorder="1" applyAlignment="1" applyProtection="1">
      <alignment/>
      <protection/>
    </xf>
    <xf numFmtId="178" fontId="0" fillId="33" borderId="134" xfId="0" applyNumberFormat="1" applyFont="1" applyFill="1" applyBorder="1" applyAlignment="1" applyProtection="1">
      <alignment/>
      <protection/>
    </xf>
    <xf numFmtId="178" fontId="0" fillId="33" borderId="117" xfId="0" applyNumberFormat="1" applyFont="1" applyFill="1" applyBorder="1" applyAlignment="1" applyProtection="1">
      <alignment/>
      <protection/>
    </xf>
    <xf numFmtId="178" fontId="8" fillId="33" borderId="135" xfId="0" applyNumberFormat="1" applyFont="1" applyFill="1" applyBorder="1" applyAlignment="1" applyProtection="1">
      <alignment/>
      <protection/>
    </xf>
    <xf numFmtId="178" fontId="0" fillId="33" borderId="136" xfId="0" applyNumberFormat="1" applyFont="1" applyFill="1" applyBorder="1" applyAlignment="1" applyProtection="1">
      <alignment/>
      <protection/>
    </xf>
    <xf numFmtId="178" fontId="0" fillId="33" borderId="115" xfId="0" applyNumberFormat="1" applyFont="1" applyFill="1" applyBorder="1" applyAlignment="1" applyProtection="1">
      <alignment/>
      <protection/>
    </xf>
    <xf numFmtId="178" fontId="0" fillId="33" borderId="110" xfId="0" applyNumberFormat="1" applyFont="1" applyFill="1" applyBorder="1" applyAlignment="1" applyProtection="1">
      <alignment/>
      <protection/>
    </xf>
    <xf numFmtId="178" fontId="0" fillId="33" borderId="137" xfId="0" applyNumberFormat="1" applyFont="1" applyFill="1" applyBorder="1" applyAlignment="1" applyProtection="1">
      <alignment/>
      <protection/>
    </xf>
    <xf numFmtId="0" fontId="8" fillId="33" borderId="77" xfId="0" applyNumberFormat="1" applyFont="1" applyFill="1" applyBorder="1" applyAlignment="1" applyProtection="1">
      <alignment vertical="center"/>
      <protection/>
    </xf>
    <xf numFmtId="0" fontId="8" fillId="33" borderId="77" xfId="0" applyNumberFormat="1" applyFont="1" applyFill="1" applyBorder="1" applyAlignment="1" applyProtection="1">
      <alignment horizontal="left"/>
      <protection/>
    </xf>
    <xf numFmtId="0" fontId="11" fillId="33" borderId="116" xfId="0" applyNumberFormat="1" applyFont="1" applyFill="1" applyBorder="1" applyAlignment="1" applyProtection="1">
      <alignment/>
      <protection/>
    </xf>
    <xf numFmtId="0" fontId="0" fillId="33" borderId="138" xfId="0" applyNumberFormat="1" applyFont="1" applyFill="1" applyBorder="1" applyAlignment="1" applyProtection="1">
      <alignment vertical="top"/>
      <protection/>
    </xf>
    <xf numFmtId="0" fontId="8" fillId="33" borderId="138" xfId="0" applyNumberFormat="1" applyFont="1" applyFill="1" applyBorder="1" applyAlignment="1" applyProtection="1">
      <alignment/>
      <protection/>
    </xf>
    <xf numFmtId="178" fontId="8" fillId="33" borderId="139" xfId="0" applyNumberFormat="1" applyFont="1" applyFill="1" applyBorder="1" applyAlignment="1" applyProtection="1">
      <alignment/>
      <protection/>
    </xf>
    <xf numFmtId="178" fontId="0" fillId="33" borderId="140" xfId="0" applyNumberFormat="1" applyFont="1" applyFill="1" applyBorder="1" applyAlignment="1" applyProtection="1">
      <alignment/>
      <protection/>
    </xf>
    <xf numFmtId="178" fontId="0" fillId="33" borderId="125" xfId="0" applyNumberFormat="1" applyFont="1" applyFill="1" applyBorder="1" applyAlignment="1" applyProtection="1">
      <alignment/>
      <protection/>
    </xf>
    <xf numFmtId="178" fontId="0" fillId="33" borderId="126" xfId="0" applyNumberFormat="1" applyFont="1" applyFill="1" applyBorder="1" applyAlignment="1" applyProtection="1">
      <alignment/>
      <protection/>
    </xf>
    <xf numFmtId="178" fontId="0" fillId="33" borderId="127" xfId="0" applyNumberFormat="1" applyFont="1" applyFill="1" applyBorder="1" applyAlignment="1" applyProtection="1">
      <alignment/>
      <protection/>
    </xf>
    <xf numFmtId="178" fontId="0" fillId="33" borderId="141" xfId="0" applyNumberFormat="1" applyFont="1" applyFill="1" applyBorder="1" applyAlignment="1" applyProtection="1">
      <alignment/>
      <protection/>
    </xf>
    <xf numFmtId="178" fontId="0" fillId="33" borderId="126" xfId="0" applyNumberFormat="1" applyFont="1" applyFill="1" applyBorder="1" applyAlignment="1" applyProtection="1">
      <alignment/>
      <protection/>
    </xf>
    <xf numFmtId="178" fontId="0" fillId="33" borderId="128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0" fontId="8" fillId="33" borderId="142" xfId="0" applyNumberFormat="1" applyFont="1" applyFill="1" applyBorder="1" applyAlignment="1" applyProtection="1">
      <alignment wrapText="1"/>
      <protection/>
    </xf>
    <xf numFmtId="178" fontId="8" fillId="33" borderId="143" xfId="0" applyNumberFormat="1" applyFont="1" applyFill="1" applyBorder="1" applyAlignment="1" applyProtection="1">
      <alignment/>
      <protection/>
    </xf>
    <xf numFmtId="178" fontId="0" fillId="33" borderId="116" xfId="0" applyNumberFormat="1" applyFont="1" applyFill="1" applyBorder="1" applyAlignment="1" applyProtection="1">
      <alignment/>
      <protection/>
    </xf>
    <xf numFmtId="178" fontId="0" fillId="33" borderId="110" xfId="0" applyNumberFormat="1" applyFont="1" applyFill="1" applyBorder="1" applyAlignment="1" applyProtection="1">
      <alignment/>
      <protection/>
    </xf>
    <xf numFmtId="0" fontId="11" fillId="33" borderId="138" xfId="0" applyNumberFormat="1" applyFont="1" applyFill="1" applyBorder="1" applyAlignment="1" applyProtection="1">
      <alignment/>
      <protection/>
    </xf>
    <xf numFmtId="0" fontId="8" fillId="33" borderId="77" xfId="0" applyNumberFormat="1" applyFont="1" applyFill="1" applyBorder="1" applyAlignment="1" applyProtection="1">
      <alignment wrapText="1"/>
      <protection/>
    </xf>
    <xf numFmtId="178" fontId="0" fillId="33" borderId="139" xfId="0" applyNumberFormat="1" applyFont="1" applyFill="1" applyBorder="1" applyAlignment="1" applyProtection="1">
      <alignment/>
      <protection/>
    </xf>
    <xf numFmtId="178" fontId="0" fillId="33" borderId="118" xfId="0" applyNumberFormat="1" applyFont="1" applyFill="1" applyBorder="1" applyAlignment="1" applyProtection="1">
      <alignment/>
      <protection/>
    </xf>
    <xf numFmtId="178" fontId="0" fillId="33" borderId="140" xfId="0" applyNumberFormat="1" applyFont="1" applyFill="1" applyBorder="1" applyAlignment="1" applyProtection="1">
      <alignment/>
      <protection/>
    </xf>
    <xf numFmtId="178" fontId="8" fillId="33" borderId="140" xfId="0" applyNumberFormat="1" applyFont="1" applyFill="1" applyBorder="1" applyAlignment="1" applyProtection="1">
      <alignment/>
      <protection/>
    </xf>
    <xf numFmtId="0" fontId="21" fillId="33" borderId="99" xfId="0" applyNumberFormat="1" applyFont="1" applyFill="1" applyBorder="1" applyAlignment="1" applyProtection="1">
      <alignment horizontal="left" vertical="center" wrapText="1"/>
      <protection/>
    </xf>
    <xf numFmtId="178" fontId="8" fillId="33" borderId="144" xfId="0" applyNumberFormat="1" applyFont="1" applyFill="1" applyBorder="1" applyAlignment="1" applyProtection="1">
      <alignment/>
      <protection/>
    </xf>
    <xf numFmtId="0" fontId="0" fillId="33" borderId="41" xfId="0" applyFont="1" applyFill="1" applyBorder="1" applyAlignment="1">
      <alignment wrapText="1"/>
    </xf>
    <xf numFmtId="0" fontId="0" fillId="33" borderId="77" xfId="0" applyNumberFormat="1" applyFont="1" applyFill="1" applyBorder="1" applyAlignment="1" applyProtection="1">
      <alignment vertical="top" wrapText="1"/>
      <protection/>
    </xf>
    <xf numFmtId="178" fontId="0" fillId="33" borderId="114" xfId="0" applyNumberFormat="1" applyFont="1" applyFill="1" applyBorder="1" applyAlignment="1" applyProtection="1">
      <alignment wrapText="1"/>
      <protection/>
    </xf>
    <xf numFmtId="178" fontId="0" fillId="33" borderId="76" xfId="0" applyNumberFormat="1" applyFont="1" applyFill="1" applyBorder="1" applyAlignment="1" applyProtection="1">
      <alignment wrapText="1"/>
      <protection/>
    </xf>
    <xf numFmtId="178" fontId="8" fillId="33" borderId="76" xfId="0" applyNumberFormat="1" applyFont="1" applyFill="1" applyBorder="1" applyAlignment="1" applyProtection="1">
      <alignment wrapText="1"/>
      <protection/>
    </xf>
    <xf numFmtId="178" fontId="8" fillId="33" borderId="78" xfId="0" applyNumberFormat="1" applyFont="1" applyFill="1" applyBorder="1" applyAlignment="1" applyProtection="1">
      <alignment wrapText="1"/>
      <protection/>
    </xf>
    <xf numFmtId="178" fontId="0" fillId="33" borderId="112" xfId="0" applyNumberFormat="1" applyFont="1" applyFill="1" applyBorder="1" applyAlignment="1" applyProtection="1">
      <alignment wrapText="1"/>
      <protection/>
    </xf>
    <xf numFmtId="178" fontId="0" fillId="33" borderId="76" xfId="0" applyNumberFormat="1" applyFont="1" applyFill="1" applyBorder="1" applyAlignment="1" applyProtection="1">
      <alignment vertical="top" wrapText="1"/>
      <protection/>
    </xf>
    <xf numFmtId="178" fontId="0" fillId="33" borderId="113" xfId="0" applyNumberFormat="1" applyFont="1" applyFill="1" applyBorder="1" applyAlignment="1" applyProtection="1">
      <alignment vertical="top" wrapText="1"/>
      <protection/>
    </xf>
    <xf numFmtId="178" fontId="0" fillId="33" borderId="78" xfId="0" applyNumberFormat="1" applyFont="1" applyFill="1" applyBorder="1" applyAlignment="1" applyProtection="1">
      <alignment vertical="top" wrapText="1"/>
      <protection/>
    </xf>
    <xf numFmtId="178" fontId="0" fillId="33" borderId="114" xfId="0" applyNumberFormat="1" applyFont="1" applyFill="1" applyBorder="1" applyAlignment="1" applyProtection="1">
      <alignment vertical="top" wrapText="1"/>
      <protection/>
    </xf>
    <xf numFmtId="178" fontId="8" fillId="33" borderId="114" xfId="0" applyNumberFormat="1" applyFont="1" applyFill="1" applyBorder="1" applyAlignment="1" applyProtection="1">
      <alignment vertical="top" wrapText="1"/>
      <protection/>
    </xf>
    <xf numFmtId="0" fontId="11" fillId="33" borderId="41" xfId="0" applyFont="1" applyFill="1" applyBorder="1" applyAlignment="1">
      <alignment vertical="top" wrapText="1"/>
    </xf>
    <xf numFmtId="178" fontId="8" fillId="33" borderId="112" xfId="0" applyNumberFormat="1" applyFont="1" applyFill="1" applyBorder="1" applyAlignment="1" applyProtection="1">
      <alignment wrapText="1"/>
      <protection/>
    </xf>
    <xf numFmtId="178" fontId="0" fillId="33" borderId="119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0" fontId="0" fillId="33" borderId="138" xfId="0" applyNumberFormat="1" applyFont="1" applyFill="1" applyBorder="1" applyAlignment="1" applyProtection="1">
      <alignment/>
      <protection/>
    </xf>
    <xf numFmtId="178" fontId="0" fillId="33" borderId="139" xfId="0" applyNumberFormat="1" applyFont="1" applyFill="1" applyBorder="1" applyAlignment="1" applyProtection="1">
      <alignment/>
      <protection/>
    </xf>
    <xf numFmtId="178" fontId="0" fillId="33" borderId="123" xfId="0" applyNumberFormat="1" applyFont="1" applyFill="1" applyBorder="1" applyAlignment="1" applyProtection="1">
      <alignment/>
      <protection/>
    </xf>
    <xf numFmtId="178" fontId="0" fillId="33" borderId="124" xfId="0" applyNumberFormat="1" applyFont="1" applyFill="1" applyBorder="1" applyAlignment="1" applyProtection="1">
      <alignment/>
      <protection/>
    </xf>
    <xf numFmtId="178" fontId="0" fillId="33" borderId="145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>
      <alignment/>
    </xf>
    <xf numFmtId="0" fontId="21" fillId="33" borderId="128" xfId="0" applyNumberFormat="1" applyFont="1" applyFill="1" applyBorder="1" applyAlignment="1" applyProtection="1">
      <alignment wrapText="1"/>
      <protection/>
    </xf>
    <xf numFmtId="178" fontId="8" fillId="33" borderId="32" xfId="0" applyNumberFormat="1" applyFont="1" applyFill="1" applyBorder="1" applyAlignment="1" applyProtection="1">
      <alignment/>
      <protection/>
    </xf>
    <xf numFmtId="178" fontId="8" fillId="33" borderId="57" xfId="0" applyNumberFormat="1" applyFont="1" applyFill="1" applyBorder="1" applyAlignment="1" applyProtection="1">
      <alignment/>
      <protection/>
    </xf>
    <xf numFmtId="178" fontId="8" fillId="33" borderId="129" xfId="0" applyNumberFormat="1" applyFont="1" applyFill="1" applyBorder="1" applyAlignment="1" applyProtection="1">
      <alignment/>
      <protection/>
    </xf>
    <xf numFmtId="0" fontId="0" fillId="33" borderId="116" xfId="0" applyNumberFormat="1" applyFont="1" applyFill="1" applyBorder="1" applyAlignment="1" applyProtection="1">
      <alignment vertical="top"/>
      <protection/>
    </xf>
    <xf numFmtId="0" fontId="8" fillId="33" borderId="146" xfId="0" applyNumberFormat="1" applyFont="1" applyFill="1" applyBorder="1" applyAlignment="1" applyProtection="1">
      <alignment/>
      <protection/>
    </xf>
    <xf numFmtId="178" fontId="8" fillId="33" borderId="147" xfId="0" applyNumberFormat="1" applyFont="1" applyFill="1" applyBorder="1" applyAlignment="1" applyProtection="1">
      <alignment/>
      <protection/>
    </xf>
    <xf numFmtId="178" fontId="8" fillId="33" borderId="37" xfId="0" applyNumberFormat="1" applyFont="1" applyFill="1" applyBorder="1" applyAlignment="1" applyProtection="1">
      <alignment/>
      <protection/>
    </xf>
    <xf numFmtId="178" fontId="0" fillId="33" borderId="132" xfId="0" applyNumberFormat="1" applyFont="1" applyFill="1" applyBorder="1" applyAlignment="1" applyProtection="1">
      <alignment/>
      <protection/>
    </xf>
    <xf numFmtId="178" fontId="0" fillId="33" borderId="133" xfId="0" applyNumberFormat="1" applyFont="1" applyFill="1" applyBorder="1" applyAlignment="1" applyProtection="1">
      <alignment/>
      <protection/>
    </xf>
    <xf numFmtId="0" fontId="0" fillId="33" borderId="119" xfId="0" applyNumberFormat="1" applyFont="1" applyFill="1" applyBorder="1" applyAlignment="1" applyProtection="1">
      <alignment vertical="top"/>
      <protection/>
    </xf>
    <xf numFmtId="178" fontId="0" fillId="33" borderId="14" xfId="0" applyNumberFormat="1" applyFont="1" applyFill="1" applyBorder="1" applyAlignment="1" applyProtection="1">
      <alignment/>
      <protection/>
    </xf>
    <xf numFmtId="0" fontId="0" fillId="33" borderId="41" xfId="0" applyFont="1" applyFill="1" applyBorder="1" applyAlignment="1">
      <alignment vertical="top" wrapText="1"/>
    </xf>
    <xf numFmtId="0" fontId="0" fillId="33" borderId="113" xfId="0" applyNumberFormat="1" applyFont="1" applyFill="1" applyBorder="1" applyAlignment="1" applyProtection="1">
      <alignment vertical="top"/>
      <protection/>
    </xf>
    <xf numFmtId="178" fontId="8" fillId="33" borderId="148" xfId="0" applyNumberFormat="1" applyFont="1" applyFill="1" applyBorder="1" applyAlignment="1" applyProtection="1">
      <alignment/>
      <protection/>
    </xf>
    <xf numFmtId="178" fontId="8" fillId="33" borderId="149" xfId="0" applyNumberFormat="1" applyFont="1" applyFill="1" applyBorder="1" applyAlignment="1" applyProtection="1">
      <alignment/>
      <protection/>
    </xf>
    <xf numFmtId="0" fontId="8" fillId="33" borderId="106" xfId="0" applyNumberFormat="1" applyFont="1" applyFill="1" applyBorder="1" applyAlignment="1" applyProtection="1">
      <alignment vertical="top" wrapText="1"/>
      <protection/>
    </xf>
    <xf numFmtId="178" fontId="8" fillId="33" borderId="150" xfId="0" applyNumberFormat="1" applyFont="1" applyFill="1" applyBorder="1" applyAlignment="1" applyProtection="1">
      <alignment/>
      <protection/>
    </xf>
    <xf numFmtId="178" fontId="8" fillId="33" borderId="151" xfId="0" applyNumberFormat="1" applyFont="1" applyFill="1" applyBorder="1" applyAlignment="1" applyProtection="1">
      <alignment/>
      <protection/>
    </xf>
    <xf numFmtId="178" fontId="0" fillId="33" borderId="151" xfId="0" applyNumberFormat="1" applyFont="1" applyFill="1" applyBorder="1" applyAlignment="1" applyProtection="1">
      <alignment/>
      <protection/>
    </xf>
    <xf numFmtId="178" fontId="0" fillId="33" borderId="152" xfId="0" applyNumberFormat="1" applyFont="1" applyFill="1" applyBorder="1" applyAlignment="1" applyProtection="1">
      <alignment/>
      <protection/>
    </xf>
    <xf numFmtId="178" fontId="0" fillId="33" borderId="107" xfId="0" applyNumberFormat="1" applyFont="1" applyFill="1" applyBorder="1" applyAlignment="1" applyProtection="1">
      <alignment/>
      <protection/>
    </xf>
    <xf numFmtId="178" fontId="0" fillId="33" borderId="111" xfId="0" applyNumberFormat="1" applyFont="1" applyFill="1" applyBorder="1" applyAlignment="1" applyProtection="1">
      <alignment/>
      <protection/>
    </xf>
    <xf numFmtId="178" fontId="0" fillId="33" borderId="109" xfId="0" applyNumberFormat="1" applyFont="1" applyFill="1" applyBorder="1" applyAlignment="1" applyProtection="1">
      <alignment/>
      <protection/>
    </xf>
    <xf numFmtId="178" fontId="0" fillId="33" borderId="153" xfId="0" applyNumberFormat="1" applyFont="1" applyFill="1" applyBorder="1" applyAlignment="1" applyProtection="1">
      <alignment/>
      <protection/>
    </xf>
    <xf numFmtId="178" fontId="0" fillId="33" borderId="154" xfId="0" applyNumberFormat="1" applyFont="1" applyFill="1" applyBorder="1" applyAlignment="1" applyProtection="1">
      <alignment/>
      <protection/>
    </xf>
    <xf numFmtId="178" fontId="8" fillId="33" borderId="155" xfId="0" applyNumberFormat="1" applyFont="1" applyFill="1" applyBorder="1" applyAlignment="1" applyProtection="1">
      <alignment/>
      <protection/>
    </xf>
    <xf numFmtId="178" fontId="8" fillId="33" borderId="153" xfId="0" applyNumberFormat="1" applyFont="1" applyFill="1" applyBorder="1" applyAlignment="1" applyProtection="1">
      <alignment/>
      <protection/>
    </xf>
    <xf numFmtId="178" fontId="0" fillId="33" borderId="118" xfId="0" applyNumberFormat="1" applyFont="1" applyFill="1" applyBorder="1" applyAlignment="1" applyProtection="1">
      <alignment/>
      <protection/>
    </xf>
    <xf numFmtId="178" fontId="0" fillId="33" borderId="153" xfId="0" applyNumberFormat="1" applyFont="1" applyFill="1" applyBorder="1" applyAlignment="1" applyProtection="1">
      <alignment/>
      <protection/>
    </xf>
    <xf numFmtId="178" fontId="0" fillId="33" borderId="156" xfId="0" applyNumberFormat="1" applyFont="1" applyFill="1" applyBorder="1" applyAlignment="1" applyProtection="1">
      <alignment/>
      <protection/>
    </xf>
    <xf numFmtId="178" fontId="0" fillId="33" borderId="157" xfId="0" applyNumberFormat="1" applyFont="1" applyFill="1" applyBorder="1" applyAlignment="1" applyProtection="1">
      <alignment/>
      <protection/>
    </xf>
    <xf numFmtId="0" fontId="0" fillId="33" borderId="77" xfId="0" applyNumberFormat="1" applyFont="1" applyFill="1" applyBorder="1" applyAlignment="1" applyProtection="1">
      <alignment/>
      <protection/>
    </xf>
    <xf numFmtId="178" fontId="0" fillId="33" borderId="158" xfId="0" applyNumberFormat="1" applyFont="1" applyFill="1" applyBorder="1" applyAlignment="1" applyProtection="1">
      <alignment/>
      <protection/>
    </xf>
    <xf numFmtId="178" fontId="0" fillId="33" borderId="156" xfId="0" applyNumberFormat="1" applyFont="1" applyFill="1" applyBorder="1" applyAlignment="1" applyProtection="1">
      <alignment/>
      <protection/>
    </xf>
    <xf numFmtId="178" fontId="0" fillId="33" borderId="159" xfId="0" applyNumberFormat="1" applyFont="1" applyFill="1" applyBorder="1" applyAlignment="1" applyProtection="1">
      <alignment/>
      <protection/>
    </xf>
    <xf numFmtId="178" fontId="0" fillId="33" borderId="145" xfId="0" applyNumberFormat="1" applyFont="1" applyFill="1" applyBorder="1" applyAlignment="1" applyProtection="1">
      <alignment/>
      <protection/>
    </xf>
    <xf numFmtId="178" fontId="0" fillId="33" borderId="160" xfId="0" applyNumberFormat="1" applyFont="1" applyFill="1" applyBorder="1" applyAlignment="1" applyProtection="1">
      <alignment/>
      <protection/>
    </xf>
    <xf numFmtId="178" fontId="0" fillId="33" borderId="161" xfId="0" applyNumberFormat="1" applyFont="1" applyFill="1" applyBorder="1" applyAlignment="1" applyProtection="1">
      <alignment/>
      <protection/>
    </xf>
    <xf numFmtId="178" fontId="0" fillId="33" borderId="161" xfId="0" applyNumberFormat="1" applyFont="1" applyFill="1" applyBorder="1" applyAlignment="1" applyProtection="1">
      <alignment/>
      <protection/>
    </xf>
    <xf numFmtId="178" fontId="0" fillId="33" borderId="162" xfId="0" applyNumberFormat="1" applyFont="1" applyFill="1" applyBorder="1" applyAlignment="1" applyProtection="1">
      <alignment/>
      <protection/>
    </xf>
    <xf numFmtId="0" fontId="8" fillId="33" borderId="99" xfId="0" applyNumberFormat="1" applyFont="1" applyFill="1" applyBorder="1" applyAlignment="1" applyProtection="1">
      <alignment/>
      <protection/>
    </xf>
    <xf numFmtId="178" fontId="8" fillId="33" borderId="163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178" fontId="0" fillId="33" borderId="76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5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2" xfId="0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35" xfId="53" applyFont="1" applyFill="1" applyBorder="1" applyAlignment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67" xfId="53" applyFont="1" applyFill="1" applyBorder="1" applyAlignment="1">
      <alignment vertical="center"/>
      <protection/>
    </xf>
    <xf numFmtId="0" fontId="0" fillId="33" borderId="164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33" borderId="55" xfId="0" applyFill="1" applyBorder="1" applyAlignment="1">
      <alignment/>
    </xf>
    <xf numFmtId="0" fontId="0" fillId="33" borderId="74" xfId="0" applyFill="1" applyBorder="1" applyAlignment="1">
      <alignment/>
    </xf>
    <xf numFmtId="0" fontId="0" fillId="33" borderId="81" xfId="0" applyFill="1" applyBorder="1" applyAlignment="1">
      <alignment/>
    </xf>
    <xf numFmtId="0" fontId="0" fillId="0" borderId="165" xfId="53" applyFont="1" applyBorder="1" applyAlignment="1">
      <alignment horizontal="center" vertical="center" wrapText="1"/>
      <protection/>
    </xf>
    <xf numFmtId="0" fontId="0" fillId="0" borderId="166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67" xfId="53" applyFont="1" applyBorder="1" applyAlignment="1">
      <alignment horizontal="center" vertical="center" wrapText="1"/>
      <protection/>
    </xf>
    <xf numFmtId="0" fontId="8" fillId="0" borderId="168" xfId="53" applyFont="1" applyBorder="1" applyAlignment="1">
      <alignment horizontal="center" vertical="center" wrapText="1"/>
      <protection/>
    </xf>
    <xf numFmtId="0" fontId="8" fillId="0" borderId="169" xfId="53" applyFont="1" applyBorder="1" applyAlignment="1">
      <alignment horizontal="center" vertical="center" wrapText="1"/>
      <protection/>
    </xf>
    <xf numFmtId="0" fontId="0" fillId="0" borderId="170" xfId="53" applyFont="1" applyBorder="1" applyAlignment="1">
      <alignment horizontal="center" vertical="center" wrapText="1"/>
      <protection/>
    </xf>
    <xf numFmtId="0" fontId="0" fillId="0" borderId="171" xfId="53" applyFont="1" applyBorder="1" applyAlignment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4" xfId="53" applyFont="1" applyBorder="1" applyAlignment="1">
      <alignment horizontal="center" vertical="center" wrapText="1"/>
      <protection/>
    </xf>
    <xf numFmtId="0" fontId="0" fillId="0" borderId="25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8" fillId="0" borderId="172" xfId="53" applyFont="1" applyBorder="1" applyAlignment="1">
      <alignment horizontal="center" vertical="center" wrapText="1"/>
      <protection/>
    </xf>
    <xf numFmtId="0" fontId="8" fillId="0" borderId="173" xfId="53" applyFont="1" applyBorder="1" applyAlignment="1">
      <alignment horizontal="center" vertical="center" wrapText="1"/>
      <protection/>
    </xf>
    <xf numFmtId="0" fontId="8" fillId="0" borderId="174" xfId="53" applyFont="1" applyBorder="1" applyAlignment="1">
      <alignment horizontal="center" vertical="center" wrapText="1"/>
      <protection/>
    </xf>
    <xf numFmtId="0" fontId="0" fillId="0" borderId="175" xfId="53" applyFont="1" applyBorder="1" applyAlignment="1">
      <alignment horizontal="center" vertical="center" wrapText="1"/>
      <protection/>
    </xf>
    <xf numFmtId="0" fontId="0" fillId="0" borderId="176" xfId="53" applyFont="1" applyBorder="1" applyAlignment="1">
      <alignment horizontal="center" vertical="center" wrapText="1"/>
      <protection/>
    </xf>
    <xf numFmtId="0" fontId="0" fillId="0" borderId="177" xfId="53" applyFont="1" applyBorder="1" applyAlignment="1">
      <alignment horizontal="center" vertical="center" wrapText="1"/>
      <protection/>
    </xf>
    <xf numFmtId="0" fontId="0" fillId="0" borderId="178" xfId="53" applyFont="1" applyBorder="1" applyAlignment="1">
      <alignment horizontal="center" vertical="center" wrapText="1"/>
      <protection/>
    </xf>
    <xf numFmtId="0" fontId="0" fillId="0" borderId="93" xfId="53" applyFont="1" applyBorder="1" applyAlignment="1">
      <alignment horizontal="center" vertical="center" wrapText="1"/>
      <protection/>
    </xf>
    <xf numFmtId="0" fontId="0" fillId="0" borderId="65" xfId="0" applyBorder="1" applyAlignment="1">
      <alignment/>
    </xf>
    <xf numFmtId="0" fontId="0" fillId="0" borderId="82" xfId="0" applyBorder="1" applyAlignment="1">
      <alignment/>
    </xf>
    <xf numFmtId="0" fontId="0" fillId="0" borderId="179" xfId="53" applyFont="1" applyBorder="1" applyAlignment="1">
      <alignment horizontal="center" vertical="center" wrapText="1"/>
      <protection/>
    </xf>
    <xf numFmtId="0" fontId="0" fillId="0" borderId="180" xfId="53" applyFont="1" applyBorder="1" applyAlignment="1">
      <alignment horizontal="center" vertical="center" wrapText="1"/>
      <protection/>
    </xf>
    <xf numFmtId="0" fontId="0" fillId="0" borderId="181" xfId="53" applyFont="1" applyBorder="1" applyAlignment="1">
      <alignment horizontal="center" vertical="center" wrapText="1"/>
      <protection/>
    </xf>
    <xf numFmtId="0" fontId="8" fillId="0" borderId="91" xfId="53" applyFont="1" applyBorder="1" applyAlignment="1">
      <alignment horizontal="center" vertical="center" wrapText="1"/>
      <protection/>
    </xf>
    <xf numFmtId="0" fontId="8" fillId="0" borderId="178" xfId="53" applyFont="1" applyBorder="1" applyAlignment="1">
      <alignment horizontal="center" vertical="center" wrapText="1"/>
      <protection/>
    </xf>
    <xf numFmtId="0" fontId="8" fillId="0" borderId="182" xfId="53" applyFont="1" applyBorder="1" applyAlignment="1">
      <alignment horizontal="center" vertical="center" wrapText="1"/>
      <protection/>
    </xf>
    <xf numFmtId="0" fontId="0" fillId="0" borderId="92" xfId="53" applyFont="1" applyBorder="1" applyAlignment="1">
      <alignment horizontal="center" vertical="center" wrapText="1"/>
      <protection/>
    </xf>
    <xf numFmtId="0" fontId="0" fillId="0" borderId="183" xfId="53" applyFont="1" applyBorder="1" applyAlignment="1">
      <alignment horizontal="center" vertical="center" wrapText="1"/>
      <protection/>
    </xf>
    <xf numFmtId="0" fontId="0" fillId="0" borderId="184" xfId="53" applyFont="1" applyBorder="1" applyAlignment="1">
      <alignment horizontal="center" vertical="center" wrapText="1"/>
      <protection/>
    </xf>
    <xf numFmtId="0" fontId="0" fillId="0" borderId="185" xfId="53" applyFont="1" applyBorder="1" applyAlignment="1">
      <alignment horizontal="center" vertical="center" wrapText="1"/>
      <protection/>
    </xf>
    <xf numFmtId="0" fontId="8" fillId="0" borderId="94" xfId="53" applyFont="1" applyBorder="1" applyAlignment="1">
      <alignment horizontal="center" vertical="center" wrapText="1"/>
      <protection/>
    </xf>
    <xf numFmtId="0" fontId="8" fillId="0" borderId="186" xfId="53" applyFont="1" applyBorder="1" applyAlignment="1">
      <alignment horizontal="center" vertical="center" wrapText="1"/>
      <protection/>
    </xf>
    <xf numFmtId="0" fontId="8" fillId="0" borderId="187" xfId="53" applyFont="1" applyBorder="1" applyAlignment="1">
      <alignment horizontal="center" vertical="center" wrapText="1"/>
      <protection/>
    </xf>
    <xf numFmtId="0" fontId="0" fillId="33" borderId="188" xfId="0" applyNumberFormat="1" applyFont="1" applyFill="1" applyBorder="1" applyAlignment="1" applyProtection="1">
      <alignment horizontal="center" vertical="center" wrapText="1"/>
      <protection/>
    </xf>
    <xf numFmtId="0" fontId="0" fillId="33" borderId="189" xfId="0" applyNumberFormat="1" applyFont="1" applyFill="1" applyBorder="1" applyAlignment="1" applyProtection="1">
      <alignment horizontal="center" vertical="center" wrapText="1"/>
      <protection/>
    </xf>
    <xf numFmtId="0" fontId="0" fillId="33" borderId="190" xfId="0" applyNumberFormat="1" applyFont="1" applyFill="1" applyBorder="1" applyAlignment="1" applyProtection="1">
      <alignment horizontal="center" vertical="center" wrapText="1"/>
      <protection/>
    </xf>
    <xf numFmtId="0" fontId="0" fillId="33" borderId="191" xfId="0" applyNumberFormat="1" applyFont="1" applyFill="1" applyBorder="1" applyAlignment="1" applyProtection="1">
      <alignment horizontal="center" vertical="center" wrapText="1"/>
      <protection/>
    </xf>
    <xf numFmtId="0" fontId="8" fillId="33" borderId="192" xfId="0" applyNumberFormat="1" applyFont="1" applyFill="1" applyBorder="1" applyAlignment="1" applyProtection="1">
      <alignment horizontal="center" vertical="center" wrapText="1"/>
      <protection/>
    </xf>
    <xf numFmtId="0" fontId="8" fillId="33" borderId="193" xfId="0" applyNumberFormat="1" applyFont="1" applyFill="1" applyBorder="1" applyAlignment="1" applyProtection="1">
      <alignment horizontal="center" vertical="center" wrapText="1"/>
      <protection/>
    </xf>
    <xf numFmtId="0" fontId="0" fillId="33" borderId="194" xfId="0" applyNumberFormat="1" applyFont="1" applyFill="1" applyBorder="1" applyAlignment="1" applyProtection="1">
      <alignment horizontal="center" vertical="center" wrapText="1"/>
      <protection/>
    </xf>
    <xf numFmtId="0" fontId="0" fillId="33" borderId="195" xfId="0" applyNumberFormat="1" applyFont="1" applyFill="1" applyBorder="1" applyAlignment="1" applyProtection="1">
      <alignment horizontal="center" vertical="center" wrapText="1"/>
      <protection/>
    </xf>
    <xf numFmtId="0" fontId="0" fillId="33" borderId="196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0" fillId="33" borderId="197" xfId="0" applyNumberFormat="1" applyFont="1" applyFill="1" applyBorder="1" applyAlignment="1" applyProtection="1">
      <alignment horizontal="center" vertical="center" wrapText="1"/>
      <protection/>
    </xf>
    <xf numFmtId="0" fontId="0" fillId="33" borderId="198" xfId="0" applyNumberFormat="1" applyFont="1" applyFill="1" applyBorder="1" applyAlignment="1" applyProtection="1">
      <alignment horizontal="center" vertical="center" wrapText="1"/>
      <protection/>
    </xf>
    <xf numFmtId="0" fontId="0" fillId="33" borderId="130" xfId="0" applyNumberFormat="1" applyFont="1" applyFill="1" applyBorder="1" applyAlignment="1" applyProtection="1">
      <alignment/>
      <protection/>
    </xf>
    <xf numFmtId="0" fontId="0" fillId="33" borderId="199" xfId="0" applyNumberFormat="1" applyFont="1" applyFill="1" applyBorder="1" applyAlignment="1" applyProtection="1">
      <alignment/>
      <protection/>
    </xf>
    <xf numFmtId="0" fontId="0" fillId="33" borderId="200" xfId="0" applyNumberFormat="1" applyFont="1" applyFill="1" applyBorder="1" applyAlignment="1" applyProtection="1">
      <alignment horizontal="center" vertical="center" wrapText="1"/>
      <protection/>
    </xf>
    <xf numFmtId="0" fontId="0" fillId="33" borderId="142" xfId="0" applyNumberFormat="1" applyFont="1" applyFill="1" applyBorder="1" applyAlignment="1" applyProtection="1">
      <alignment horizontal="center" vertical="center" wrapText="1"/>
      <protection/>
    </xf>
    <xf numFmtId="0" fontId="8" fillId="33" borderId="201" xfId="0" applyNumberFormat="1" applyFont="1" applyFill="1" applyBorder="1" applyAlignment="1" applyProtection="1">
      <alignment horizontal="center" vertical="center" wrapText="1"/>
      <protection/>
    </xf>
    <xf numFmtId="0" fontId="8" fillId="33" borderId="202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top"/>
    </xf>
    <xf numFmtId="0" fontId="0" fillId="0" borderId="80" xfId="0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84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81" xfId="0" applyBorder="1" applyAlignment="1">
      <alignment horizontal="center" vertical="top"/>
    </xf>
    <xf numFmtId="0" fontId="0" fillId="0" borderId="55" xfId="0" applyFont="1" applyBorder="1" applyAlignment="1">
      <alignment vertical="top" wrapText="1"/>
    </xf>
    <xf numFmtId="0" fontId="0" fillId="0" borderId="74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10" fillId="0" borderId="67" xfId="54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0" fillId="0" borderId="49" xfId="54" applyFont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6" xfId="0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8" fillId="33" borderId="203" xfId="0" applyFont="1" applyFill="1" applyBorder="1" applyAlignment="1">
      <alignment horizontal="center"/>
    </xf>
    <xf numFmtId="0" fontId="8" fillId="33" borderId="69" xfId="0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0" fillId="33" borderId="22" xfId="0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0" fillId="33" borderId="47" xfId="0" applyFill="1" applyBorder="1" applyAlignment="1">
      <alignment wrapText="1"/>
    </xf>
    <xf numFmtId="0" fontId="3" fillId="33" borderId="47" xfId="0" applyFont="1" applyFill="1" applyBorder="1" applyAlignment="1">
      <alignment/>
    </xf>
    <xf numFmtId="0" fontId="3" fillId="33" borderId="84" xfId="0" applyFont="1" applyFill="1" applyBorder="1" applyAlignment="1">
      <alignment/>
    </xf>
    <xf numFmtId="0" fontId="18" fillId="33" borderId="90" xfId="0" applyFont="1" applyFill="1" applyBorder="1" applyAlignment="1">
      <alignment horizontal="center" wrapText="1"/>
    </xf>
    <xf numFmtId="0" fontId="18" fillId="33" borderId="73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96" xfId="0" applyFont="1" applyFill="1" applyBorder="1" applyAlignment="1">
      <alignment horizontal="center" wrapText="1"/>
    </xf>
    <xf numFmtId="0" fontId="18" fillId="33" borderId="43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55" xfId="0" applyFont="1" applyBorder="1" applyAlignment="1">
      <alignment wrapText="1"/>
    </xf>
    <xf numFmtId="0" fontId="3" fillId="0" borderId="74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33" borderId="35" xfId="0" applyFont="1" applyFill="1" applyBorder="1" applyAlignment="1">
      <alignment wrapTex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48" xfId="0" applyFont="1" applyFill="1" applyBorder="1" applyAlignment="1">
      <alignment wrapText="1"/>
    </xf>
    <xf numFmtId="0" fontId="3" fillId="33" borderId="96" xfId="0" applyFont="1" applyFill="1" applyBorder="1" applyAlignment="1">
      <alignment/>
    </xf>
    <xf numFmtId="0" fontId="3" fillId="33" borderId="67" xfId="0" applyFont="1" applyFill="1" applyBorder="1" applyAlignment="1">
      <alignment wrapText="1"/>
    </xf>
    <xf numFmtId="0" fontId="0" fillId="33" borderId="164" xfId="0" applyFill="1" applyBorder="1" applyAlignment="1">
      <alignment/>
    </xf>
    <xf numFmtId="0" fontId="0" fillId="33" borderId="66" xfId="0" applyFill="1" applyBorder="1" applyAlignment="1">
      <alignment/>
    </xf>
    <xf numFmtId="0" fontId="3" fillId="33" borderId="164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3" fillId="33" borderId="45" xfId="0" applyFont="1" applyFill="1" applyBorder="1" applyAlignment="1">
      <alignment wrapText="1"/>
    </xf>
    <xf numFmtId="0" fontId="3" fillId="33" borderId="75" xfId="0" applyFont="1" applyFill="1" applyBorder="1" applyAlignment="1">
      <alignment wrapText="1"/>
    </xf>
    <xf numFmtId="0" fontId="3" fillId="33" borderId="45" xfId="0" applyFont="1" applyFill="1" applyBorder="1" applyAlignment="1">
      <alignment/>
    </xf>
    <xf numFmtId="0" fontId="3" fillId="33" borderId="75" xfId="0" applyFont="1" applyFill="1" applyBorder="1" applyAlignment="1">
      <alignment/>
    </xf>
    <xf numFmtId="0" fontId="0" fillId="33" borderId="75" xfId="0" applyFill="1" applyBorder="1" applyAlignment="1">
      <alignment wrapText="1"/>
    </xf>
    <xf numFmtId="0" fontId="3" fillId="33" borderId="31" xfId="0" applyFont="1" applyFill="1" applyBorder="1" applyAlignment="1">
      <alignment/>
    </xf>
    <xf numFmtId="0" fontId="3" fillId="33" borderId="85" xfId="0" applyFont="1" applyFill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0" fillId="0" borderId="5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56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spėjimo tekstas" xfId="47"/>
    <cellStyle name="Išvestis" xfId="48"/>
    <cellStyle name="Įvestis" xfId="49"/>
    <cellStyle name="Comma" xfId="50"/>
    <cellStyle name="Comma [0]" xfId="51"/>
    <cellStyle name="Neutralus" xfId="52"/>
    <cellStyle name="Normal_Sheet1" xfId="53"/>
    <cellStyle name="Normal_Sheet1_1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Skaičiavimas" xfId="64"/>
    <cellStyle name="Suma" xfId="65"/>
    <cellStyle name="Susietas langelis" xfId="66"/>
    <cellStyle name="Tikrinimo langelis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zoomScalePageLayoutView="0" workbookViewId="0" topLeftCell="A1">
      <selection activeCell="F41" sqref="A1:F41"/>
    </sheetView>
  </sheetViews>
  <sheetFormatPr defaultColWidth="9.140625" defaultRowHeight="12.75"/>
  <cols>
    <col min="3" max="3" width="4.00390625" style="0" customWidth="1"/>
    <col min="4" max="4" width="16.00390625" style="0" customWidth="1"/>
    <col min="5" max="5" width="46.421875" style="0" customWidth="1"/>
    <col min="6" max="6" width="17.421875" style="0" customWidth="1"/>
    <col min="8" max="8" width="10.57421875" style="0" bestFit="1" customWidth="1"/>
  </cols>
  <sheetData>
    <row r="1" ht="15.75">
      <c r="C1" s="2" t="s">
        <v>0</v>
      </c>
    </row>
    <row r="2" ht="15.75">
      <c r="E2" s="1" t="s">
        <v>673</v>
      </c>
    </row>
    <row r="3" ht="15.75">
      <c r="C3" s="1" t="s">
        <v>1</v>
      </c>
    </row>
    <row r="4" spans="3:6" ht="17.25" customHeight="1">
      <c r="C4" s="855" t="s">
        <v>543</v>
      </c>
      <c r="D4" s="856"/>
      <c r="E4" s="856"/>
      <c r="F4" s="856"/>
    </row>
    <row r="5" ht="15.75">
      <c r="C5" s="3" t="s">
        <v>2</v>
      </c>
    </row>
    <row r="6" spans="3:6" ht="18" customHeight="1" thickBot="1">
      <c r="C6" s="3"/>
      <c r="F6" t="s">
        <v>547</v>
      </c>
    </row>
    <row r="7" spans="3:6" ht="15" customHeight="1" thickBot="1">
      <c r="C7" s="4" t="s">
        <v>3</v>
      </c>
      <c r="D7" s="5" t="s">
        <v>4</v>
      </c>
      <c r="E7" s="22" t="s">
        <v>5</v>
      </c>
      <c r="F7" s="45" t="s">
        <v>6</v>
      </c>
    </row>
    <row r="8" spans="3:8" ht="18.75" customHeight="1" thickBot="1">
      <c r="C8" s="6">
        <v>1</v>
      </c>
      <c r="D8" s="7">
        <v>2</v>
      </c>
      <c r="E8" s="23">
        <v>3</v>
      </c>
      <c r="F8" s="46">
        <v>4</v>
      </c>
      <c r="H8" s="41"/>
    </row>
    <row r="9" spans="3:6" ht="16.5" customHeight="1" thickBot="1">
      <c r="C9" s="8" t="s">
        <v>7</v>
      </c>
      <c r="D9" s="9" t="s">
        <v>8</v>
      </c>
      <c r="E9" s="24" t="s">
        <v>243</v>
      </c>
      <c r="F9" s="47">
        <f>F10+F12+F16</f>
        <v>17418</v>
      </c>
    </row>
    <row r="10" spans="3:6" ht="15" customHeight="1" thickBot="1">
      <c r="C10" s="8" t="s">
        <v>9</v>
      </c>
      <c r="D10" s="10" t="s">
        <v>157</v>
      </c>
      <c r="E10" s="24" t="s">
        <v>10</v>
      </c>
      <c r="F10" s="47">
        <f>F11</f>
        <v>15983</v>
      </c>
    </row>
    <row r="11" spans="3:6" ht="24.75" customHeight="1" thickBot="1">
      <c r="C11" s="8" t="s">
        <v>11</v>
      </c>
      <c r="D11" s="9" t="s">
        <v>12</v>
      </c>
      <c r="E11" s="25" t="s">
        <v>238</v>
      </c>
      <c r="F11" s="47">
        <v>15983</v>
      </c>
    </row>
    <row r="12" spans="3:6" ht="18.75" customHeight="1" thickBot="1">
      <c r="C12" s="8" t="s">
        <v>13</v>
      </c>
      <c r="D12" s="9" t="s">
        <v>17</v>
      </c>
      <c r="E12" s="24" t="s">
        <v>18</v>
      </c>
      <c r="F12" s="47">
        <f>F13+F14+F15</f>
        <v>715</v>
      </c>
    </row>
    <row r="13" spans="3:6" ht="18.75" customHeight="1" thickBot="1">
      <c r="C13" s="8" t="s">
        <v>14</v>
      </c>
      <c r="D13" s="9" t="s">
        <v>20</v>
      </c>
      <c r="E13" s="25" t="s">
        <v>21</v>
      </c>
      <c r="F13" s="48">
        <v>480</v>
      </c>
    </row>
    <row r="14" spans="3:6" ht="18" customHeight="1" thickBot="1">
      <c r="C14" s="8" t="s">
        <v>15</v>
      </c>
      <c r="D14" s="9" t="s">
        <v>23</v>
      </c>
      <c r="E14" s="25" t="s">
        <v>24</v>
      </c>
      <c r="F14" s="48">
        <v>10</v>
      </c>
    </row>
    <row r="15" spans="3:6" ht="17.25" customHeight="1" thickBot="1">
      <c r="C15" s="8" t="s">
        <v>16</v>
      </c>
      <c r="D15" s="9" t="s">
        <v>26</v>
      </c>
      <c r="E15" s="25" t="s">
        <v>27</v>
      </c>
      <c r="F15" s="48">
        <v>225</v>
      </c>
    </row>
    <row r="16" spans="3:6" ht="17.25" customHeight="1" thickBot="1">
      <c r="C16" s="8" t="s">
        <v>19</v>
      </c>
      <c r="D16" s="9" t="s">
        <v>29</v>
      </c>
      <c r="E16" s="24" t="s">
        <v>30</v>
      </c>
      <c r="F16" s="47">
        <f>F17+F18</f>
        <v>720</v>
      </c>
    </row>
    <row r="17" spans="3:6" ht="15.75" customHeight="1" thickBot="1">
      <c r="C17" s="8" t="s">
        <v>22</v>
      </c>
      <c r="D17" s="9" t="s">
        <v>32</v>
      </c>
      <c r="E17" s="25" t="s">
        <v>33</v>
      </c>
      <c r="F17" s="48">
        <v>50</v>
      </c>
    </row>
    <row r="18" spans="3:6" ht="16.5" customHeight="1" thickBot="1">
      <c r="C18" s="8" t="s">
        <v>25</v>
      </c>
      <c r="D18" s="9" t="s">
        <v>35</v>
      </c>
      <c r="E18" s="25" t="s">
        <v>36</v>
      </c>
      <c r="F18" s="48">
        <f>F19+F20</f>
        <v>670</v>
      </c>
    </row>
    <row r="19" spans="3:6" ht="17.25" customHeight="1" thickBot="1">
      <c r="C19" s="8" t="s">
        <v>28</v>
      </c>
      <c r="D19" s="9" t="s">
        <v>38</v>
      </c>
      <c r="E19" s="25" t="s">
        <v>39</v>
      </c>
      <c r="F19" s="48">
        <v>20</v>
      </c>
    </row>
    <row r="20" spans="3:6" ht="18.75" customHeight="1" thickBot="1">
      <c r="C20" s="8" t="s">
        <v>31</v>
      </c>
      <c r="D20" s="9" t="s">
        <v>41</v>
      </c>
      <c r="E20" s="25" t="s">
        <v>42</v>
      </c>
      <c r="F20" s="308">
        <v>650</v>
      </c>
    </row>
    <row r="21" spans="3:6" ht="19.5" customHeight="1" thickBot="1">
      <c r="C21" s="8" t="s">
        <v>34</v>
      </c>
      <c r="D21" s="9" t="s">
        <v>44</v>
      </c>
      <c r="E21" s="24" t="s">
        <v>633</v>
      </c>
      <c r="F21" s="52">
        <f>F22+F28</f>
        <v>9403.056</v>
      </c>
    </row>
    <row r="22" spans="3:6" ht="24.75" customHeight="1" thickBot="1">
      <c r="C22" s="8" t="s">
        <v>37</v>
      </c>
      <c r="D22" s="9" t="s">
        <v>46</v>
      </c>
      <c r="E22" s="25" t="s">
        <v>634</v>
      </c>
      <c r="F22" s="52">
        <f>F23+F24+F25+F27+F26</f>
        <v>9373.656</v>
      </c>
    </row>
    <row r="23" spans="3:6" ht="22.5" customHeight="1" thickBot="1">
      <c r="C23" s="8" t="s">
        <v>40</v>
      </c>
      <c r="D23" s="9" t="s">
        <v>48</v>
      </c>
      <c r="E23" s="25" t="s">
        <v>49</v>
      </c>
      <c r="F23" s="51">
        <v>2808.796</v>
      </c>
    </row>
    <row r="24" spans="3:6" ht="30.75" customHeight="1" thickBot="1">
      <c r="C24" s="8" t="s">
        <v>43</v>
      </c>
      <c r="D24" s="9" t="s">
        <v>51</v>
      </c>
      <c r="E24" s="29" t="s">
        <v>544</v>
      </c>
      <c r="F24" s="447">
        <v>6332.9</v>
      </c>
    </row>
    <row r="25" spans="3:6" ht="48.75" customHeight="1" thickBot="1">
      <c r="C25" s="8" t="s">
        <v>45</v>
      </c>
      <c r="D25" s="25" t="s">
        <v>53</v>
      </c>
      <c r="E25" s="30" t="s">
        <v>168</v>
      </c>
      <c r="F25" s="43">
        <v>122.7</v>
      </c>
    </row>
    <row r="26" spans="3:6" ht="18.75" customHeight="1" thickBot="1">
      <c r="C26" s="8" t="s">
        <v>47</v>
      </c>
      <c r="D26" s="25" t="s">
        <v>46</v>
      </c>
      <c r="E26" s="30" t="s">
        <v>632</v>
      </c>
      <c r="F26" s="43">
        <v>108.26</v>
      </c>
    </row>
    <row r="27" spans="3:6" ht="18.75" customHeight="1" thickBot="1">
      <c r="C27" s="8" t="s">
        <v>50</v>
      </c>
      <c r="D27" s="25" t="s">
        <v>171</v>
      </c>
      <c r="E27" s="446" t="s">
        <v>170</v>
      </c>
      <c r="F27" s="43">
        <v>1</v>
      </c>
    </row>
    <row r="28" spans="3:6" ht="65.25" customHeight="1" thickBot="1">
      <c r="C28" s="8" t="s">
        <v>52</v>
      </c>
      <c r="D28" s="25" t="s">
        <v>612</v>
      </c>
      <c r="E28" s="30" t="s">
        <v>611</v>
      </c>
      <c r="F28" s="76">
        <v>29.4</v>
      </c>
    </row>
    <row r="29" spans="3:6" ht="33" customHeight="1" thickBot="1">
      <c r="C29" s="8" t="s">
        <v>121</v>
      </c>
      <c r="D29" s="9" t="s">
        <v>56</v>
      </c>
      <c r="E29" s="24" t="s">
        <v>635</v>
      </c>
      <c r="F29" s="53">
        <f>F30+F34+F35+F36</f>
        <v>1543.357</v>
      </c>
    </row>
    <row r="30" spans="3:6" ht="16.5" thickBot="1">
      <c r="C30" s="8" t="s">
        <v>54</v>
      </c>
      <c r="D30" s="9" t="s">
        <v>58</v>
      </c>
      <c r="E30" s="24" t="s">
        <v>636</v>
      </c>
      <c r="F30" s="47">
        <f>F31+F32+F33</f>
        <v>238</v>
      </c>
    </row>
    <row r="31" spans="3:6" ht="18" customHeight="1" thickBot="1">
      <c r="C31" s="8" t="s">
        <v>55</v>
      </c>
      <c r="D31" s="9" t="s">
        <v>60</v>
      </c>
      <c r="E31" s="25" t="s">
        <v>61</v>
      </c>
      <c r="F31" s="48">
        <v>143</v>
      </c>
    </row>
    <row r="32" spans="3:6" ht="18.75" customHeight="1" thickBot="1">
      <c r="C32" s="8" t="s">
        <v>57</v>
      </c>
      <c r="D32" s="9" t="s">
        <v>211</v>
      </c>
      <c r="E32" s="25" t="s">
        <v>212</v>
      </c>
      <c r="F32" s="48">
        <v>20</v>
      </c>
    </row>
    <row r="33" spans="3:6" ht="18" customHeight="1" thickBot="1">
      <c r="C33" s="8" t="s">
        <v>59</v>
      </c>
      <c r="D33" s="9" t="s">
        <v>63</v>
      </c>
      <c r="E33" s="25" t="s">
        <v>64</v>
      </c>
      <c r="F33" s="48">
        <v>75</v>
      </c>
    </row>
    <row r="34" spans="3:6" ht="18" customHeight="1" thickBot="1">
      <c r="C34" s="8" t="s">
        <v>62</v>
      </c>
      <c r="D34" s="9" t="s">
        <v>66</v>
      </c>
      <c r="E34" s="24" t="s">
        <v>67</v>
      </c>
      <c r="F34" s="497">
        <v>1279.357</v>
      </c>
    </row>
    <row r="35" spans="3:6" ht="33" customHeight="1" thickBot="1">
      <c r="C35" s="8" t="s">
        <v>65</v>
      </c>
      <c r="D35" s="9" t="s">
        <v>213</v>
      </c>
      <c r="E35" s="24" t="s">
        <v>214</v>
      </c>
      <c r="F35" s="498">
        <v>16</v>
      </c>
    </row>
    <row r="36" spans="3:6" ht="15.75" customHeight="1" thickBot="1">
      <c r="C36" s="8" t="s">
        <v>68</v>
      </c>
      <c r="D36" s="9"/>
      <c r="E36" s="24" t="s">
        <v>545</v>
      </c>
      <c r="F36" s="498">
        <v>10</v>
      </c>
    </row>
    <row r="37" spans="3:6" ht="46.5" customHeight="1" thickBot="1">
      <c r="C37" s="8" t="s">
        <v>69</v>
      </c>
      <c r="D37" s="9"/>
      <c r="E37" s="24" t="s">
        <v>546</v>
      </c>
      <c r="F37" s="499">
        <f>F9+F21+F29</f>
        <v>28364.413</v>
      </c>
    </row>
    <row r="38" spans="3:6" ht="25.5" customHeight="1" thickBot="1">
      <c r="C38" s="857" t="s">
        <v>70</v>
      </c>
      <c r="D38" s="857"/>
      <c r="E38" s="73" t="s">
        <v>240</v>
      </c>
      <c r="F38" s="319">
        <f>F39+F40+F41</f>
        <v>772.23119</v>
      </c>
    </row>
    <row r="39" spans="3:6" ht="13.5" customHeight="1">
      <c r="C39" s="858"/>
      <c r="D39" s="858"/>
      <c r="E39" s="72" t="s">
        <v>241</v>
      </c>
      <c r="F39" s="413">
        <v>76.53589</v>
      </c>
    </row>
    <row r="40" spans="3:6" ht="31.5">
      <c r="C40" s="858"/>
      <c r="D40" s="858"/>
      <c r="E40" s="72" t="s">
        <v>242</v>
      </c>
      <c r="F40" s="414">
        <v>169.62147</v>
      </c>
    </row>
    <row r="41" spans="3:6" ht="13.5" thickBot="1">
      <c r="C41" s="859"/>
      <c r="D41" s="859"/>
      <c r="E41" s="75" t="s">
        <v>245</v>
      </c>
      <c r="F41" s="415">
        <v>526.07383</v>
      </c>
    </row>
  </sheetData>
  <sheetProtection/>
  <mergeCells count="3">
    <mergeCell ref="C4:F4"/>
    <mergeCell ref="C38:C41"/>
    <mergeCell ref="D38:D41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H33"/>
  <sheetViews>
    <sheetView zoomScalePageLayoutView="0" workbookViewId="0" topLeftCell="A7">
      <selection activeCell="Q18" sqref="Q18"/>
    </sheetView>
  </sheetViews>
  <sheetFormatPr defaultColWidth="9.140625" defaultRowHeight="12.75"/>
  <cols>
    <col min="3" max="3" width="3.57421875" style="0" customWidth="1"/>
    <col min="4" max="4" width="34.8515625" style="0" customWidth="1"/>
    <col min="5" max="6" width="12.8515625" style="0" customWidth="1"/>
  </cols>
  <sheetData>
    <row r="3" spans="4:8" ht="12.75">
      <c r="D3" s="496" t="s">
        <v>680</v>
      </c>
      <c r="E3" s="496" t="s">
        <v>682</v>
      </c>
      <c r="F3" s="496"/>
      <c r="G3" s="423"/>
      <c r="H3" s="423"/>
    </row>
    <row r="4" spans="4:8" ht="12.75" customHeight="1">
      <c r="D4" s="424" t="s">
        <v>679</v>
      </c>
      <c r="E4" s="1001" t="s">
        <v>681</v>
      </c>
      <c r="F4" s="1001"/>
      <c r="G4" s="1001"/>
      <c r="H4" s="424"/>
    </row>
    <row r="5" spans="4:8" ht="12.75">
      <c r="D5" s="424"/>
      <c r="E5" s="424"/>
      <c r="F5" s="424" t="s">
        <v>630</v>
      </c>
      <c r="G5" s="423"/>
      <c r="H5" s="423"/>
    </row>
    <row r="6" spans="3:7" ht="12" customHeight="1">
      <c r="C6" s="996" t="s">
        <v>613</v>
      </c>
      <c r="D6" s="996"/>
      <c r="E6" s="997"/>
      <c r="F6" s="997"/>
      <c r="G6" s="445"/>
    </row>
    <row r="7" spans="3:6" ht="56.25" customHeight="1" thickBot="1">
      <c r="C7" s="426"/>
      <c r="D7" s="426"/>
      <c r="E7" s="424"/>
      <c r="F7" s="424" t="s">
        <v>631</v>
      </c>
    </row>
    <row r="8" spans="3:6" ht="51">
      <c r="C8" s="990" t="s">
        <v>614</v>
      </c>
      <c r="D8" s="993" t="s">
        <v>615</v>
      </c>
      <c r="E8" s="444" t="s">
        <v>616</v>
      </c>
      <c r="F8" s="431" t="s">
        <v>617</v>
      </c>
    </row>
    <row r="9" spans="3:6" ht="12.75">
      <c r="C9" s="991"/>
      <c r="D9" s="994"/>
      <c r="E9" s="994" t="s">
        <v>253</v>
      </c>
      <c r="F9" s="999" t="s">
        <v>253</v>
      </c>
    </row>
    <row r="10" spans="3:6" ht="13.5" thickBot="1">
      <c r="C10" s="992"/>
      <c r="D10" s="995"/>
      <c r="E10" s="998"/>
      <c r="F10" s="1000"/>
    </row>
    <row r="11" spans="3:6" ht="15">
      <c r="C11" s="440">
        <v>1</v>
      </c>
      <c r="D11" s="441" t="s">
        <v>618</v>
      </c>
      <c r="E11" s="442">
        <v>7794</v>
      </c>
      <c r="F11" s="443">
        <v>11901</v>
      </c>
    </row>
    <row r="12" spans="3:6" ht="15">
      <c r="C12" s="432">
        <v>2</v>
      </c>
      <c r="D12" s="425" t="s">
        <v>619</v>
      </c>
      <c r="E12" s="435">
        <v>10868</v>
      </c>
      <c r="F12" s="436">
        <v>19240</v>
      </c>
    </row>
    <row r="13" spans="3:6" ht="15">
      <c r="C13" s="432">
        <v>3</v>
      </c>
      <c r="D13" s="425" t="s">
        <v>620</v>
      </c>
      <c r="E13" s="435">
        <v>4862</v>
      </c>
      <c r="F13" s="436">
        <v>7604</v>
      </c>
    </row>
    <row r="14" spans="3:6" ht="15">
      <c r="C14" s="432">
        <v>4</v>
      </c>
      <c r="D14" s="425" t="s">
        <v>621</v>
      </c>
      <c r="E14" s="435">
        <v>21093</v>
      </c>
      <c r="F14" s="436">
        <v>17668</v>
      </c>
    </row>
    <row r="15" spans="3:6" ht="15">
      <c r="C15" s="432">
        <v>5</v>
      </c>
      <c r="D15" s="425" t="s">
        <v>622</v>
      </c>
      <c r="E15" s="435">
        <v>3718</v>
      </c>
      <c r="F15" s="436">
        <v>8562</v>
      </c>
    </row>
    <row r="16" spans="3:6" ht="15">
      <c r="C16" s="432">
        <v>6</v>
      </c>
      <c r="D16" s="425" t="s">
        <v>623</v>
      </c>
      <c r="E16" s="435">
        <v>5720</v>
      </c>
      <c r="F16" s="436">
        <v>9214</v>
      </c>
    </row>
    <row r="17" spans="3:6" ht="15">
      <c r="C17" s="432">
        <v>7</v>
      </c>
      <c r="D17" s="425" t="s">
        <v>624</v>
      </c>
      <c r="E17" s="435">
        <v>14157</v>
      </c>
      <c r="F17" s="436">
        <v>18543</v>
      </c>
    </row>
    <row r="18" spans="3:6" ht="15">
      <c r="C18" s="432">
        <v>8</v>
      </c>
      <c r="D18" s="425" t="s">
        <v>124</v>
      </c>
      <c r="E18" s="435">
        <v>48413</v>
      </c>
      <c r="F18" s="436">
        <v>56349</v>
      </c>
    </row>
    <row r="19" spans="3:6" ht="30">
      <c r="C19" s="432">
        <v>9</v>
      </c>
      <c r="D19" s="427" t="s">
        <v>625</v>
      </c>
      <c r="E19" s="435">
        <v>5679</v>
      </c>
      <c r="F19" s="436">
        <v>2633</v>
      </c>
    </row>
    <row r="20" spans="3:6" ht="29.25" customHeight="1">
      <c r="C20" s="432">
        <v>10</v>
      </c>
      <c r="D20" s="427" t="s">
        <v>626</v>
      </c>
      <c r="E20" s="435">
        <v>5679</v>
      </c>
      <c r="F20" s="436">
        <v>3571</v>
      </c>
    </row>
    <row r="21" spans="3:6" ht="28.5" customHeight="1">
      <c r="C21" s="432">
        <v>11</v>
      </c>
      <c r="D21" s="427" t="s">
        <v>236</v>
      </c>
      <c r="E21" s="435">
        <v>36856</v>
      </c>
      <c r="F21" s="436">
        <v>20604</v>
      </c>
    </row>
    <row r="22" spans="3:6" ht="26.25" customHeight="1">
      <c r="C22" s="432">
        <v>12</v>
      </c>
      <c r="D22" s="425" t="s">
        <v>128</v>
      </c>
      <c r="E22" s="435">
        <v>81796</v>
      </c>
      <c r="F22" s="436">
        <v>61240</v>
      </c>
    </row>
    <row r="23" spans="3:6" ht="15">
      <c r="C23" s="432">
        <v>13</v>
      </c>
      <c r="D23" s="425" t="s">
        <v>131</v>
      </c>
      <c r="E23" s="435">
        <v>96096</v>
      </c>
      <c r="F23" s="436">
        <v>76306</v>
      </c>
    </row>
    <row r="24" spans="3:6" ht="15">
      <c r="C24" s="432">
        <v>14</v>
      </c>
      <c r="D24" s="428" t="s">
        <v>133</v>
      </c>
      <c r="E24" s="435">
        <v>42342</v>
      </c>
      <c r="F24" s="436">
        <v>39864</v>
      </c>
    </row>
    <row r="25" spans="3:6" ht="15">
      <c r="C25" s="432">
        <v>15</v>
      </c>
      <c r="D25" s="425" t="s">
        <v>627</v>
      </c>
      <c r="E25" s="435">
        <v>7280</v>
      </c>
      <c r="F25" s="436">
        <v>12588</v>
      </c>
    </row>
    <row r="26" spans="3:6" ht="15">
      <c r="C26" s="432">
        <v>16</v>
      </c>
      <c r="D26" s="425" t="s">
        <v>137</v>
      </c>
      <c r="E26" s="435">
        <v>49804</v>
      </c>
      <c r="F26" s="436">
        <v>37983</v>
      </c>
    </row>
    <row r="27" spans="3:6" ht="30">
      <c r="C27" s="432">
        <v>17</v>
      </c>
      <c r="D27" s="427" t="s">
        <v>628</v>
      </c>
      <c r="E27" s="435">
        <v>2860</v>
      </c>
      <c r="F27" s="436">
        <v>4284</v>
      </c>
    </row>
    <row r="28" spans="3:6" ht="28.5" customHeight="1">
      <c r="C28" s="432">
        <v>18</v>
      </c>
      <c r="D28" s="425" t="s">
        <v>142</v>
      </c>
      <c r="E28" s="435">
        <v>38721</v>
      </c>
      <c r="F28" s="436">
        <v>43542</v>
      </c>
    </row>
    <row r="29" spans="3:6" ht="15">
      <c r="C29" s="432">
        <v>19</v>
      </c>
      <c r="D29" s="425" t="s">
        <v>143</v>
      </c>
      <c r="E29" s="435">
        <v>44932</v>
      </c>
      <c r="F29" s="436">
        <v>36413</v>
      </c>
    </row>
    <row r="30" spans="3:6" ht="15">
      <c r="C30" s="432">
        <v>20</v>
      </c>
      <c r="D30" s="425" t="s">
        <v>172</v>
      </c>
      <c r="E30" s="435">
        <v>6006</v>
      </c>
      <c r="F30" s="436">
        <v>47175</v>
      </c>
    </row>
    <row r="31" spans="3:6" ht="15">
      <c r="C31" s="432">
        <v>21</v>
      </c>
      <c r="D31" s="425" t="s">
        <v>342</v>
      </c>
      <c r="E31" s="435">
        <v>4004</v>
      </c>
      <c r="F31" s="436">
        <v>5759</v>
      </c>
    </row>
    <row r="32" spans="3:6" ht="15.75" thickBot="1">
      <c r="C32" s="433">
        <v>22</v>
      </c>
      <c r="D32" s="434" t="s">
        <v>505</v>
      </c>
      <c r="E32" s="437">
        <v>6816</v>
      </c>
      <c r="F32" s="438">
        <v>8485</v>
      </c>
    </row>
    <row r="33" spans="3:6" ht="15.75" thickBot="1">
      <c r="C33" s="429"/>
      <c r="D33" s="430" t="s">
        <v>629</v>
      </c>
      <c r="E33" s="439">
        <v>545496</v>
      </c>
      <c r="F33" s="439">
        <v>549528</v>
      </c>
    </row>
  </sheetData>
  <sheetProtection/>
  <mergeCells count="6">
    <mergeCell ref="C8:C10"/>
    <mergeCell ref="D8:D10"/>
    <mergeCell ref="C6:F6"/>
    <mergeCell ref="E9:E10"/>
    <mergeCell ref="F9:F10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47"/>
  <sheetViews>
    <sheetView workbookViewId="0" topLeftCell="A16">
      <selection activeCell="A2" sqref="A2:E46"/>
    </sheetView>
  </sheetViews>
  <sheetFormatPr defaultColWidth="9.140625" defaultRowHeight="12.75"/>
  <cols>
    <col min="3" max="3" width="5.8515625" style="0" customWidth="1"/>
    <col min="4" max="4" width="72.57421875" style="0" customWidth="1"/>
    <col min="5" max="5" width="11.00390625" style="0" customWidth="1"/>
  </cols>
  <sheetData>
    <row r="2" ht="15.75">
      <c r="D2" s="2" t="s">
        <v>72</v>
      </c>
    </row>
    <row r="3" spans="4:5" ht="15.75">
      <c r="D3" s="1" t="s">
        <v>674</v>
      </c>
      <c r="E3" s="1"/>
    </row>
    <row r="4" ht="15.75">
      <c r="D4" s="1" t="s">
        <v>73</v>
      </c>
    </row>
    <row r="5" ht="31.5">
      <c r="D5" s="71" t="s">
        <v>548</v>
      </c>
    </row>
    <row r="6" ht="15.75">
      <c r="D6" s="1" t="s">
        <v>223</v>
      </c>
    </row>
    <row r="7" spans="3:5" ht="15.75">
      <c r="C7" s="20" t="s">
        <v>3</v>
      </c>
      <c r="D7" s="49" t="s">
        <v>222</v>
      </c>
      <c r="E7" s="20" t="s">
        <v>221</v>
      </c>
    </row>
    <row r="8" spans="3:5" ht="20.25" customHeight="1">
      <c r="C8" s="15" t="s">
        <v>7</v>
      </c>
      <c r="D8" s="860" t="s">
        <v>160</v>
      </c>
      <c r="E8" s="861"/>
    </row>
    <row r="9" spans="3:5" ht="19.5" customHeight="1">
      <c r="C9" s="15" t="s">
        <v>9</v>
      </c>
      <c r="D9" s="54" t="s">
        <v>74</v>
      </c>
      <c r="E9" s="320">
        <f>E10+E11+E12</f>
        <v>34.93</v>
      </c>
    </row>
    <row r="10" spans="3:5" ht="18" customHeight="1">
      <c r="C10" s="15" t="s">
        <v>11</v>
      </c>
      <c r="D10" s="16" t="s">
        <v>75</v>
      </c>
      <c r="E10" s="49">
        <v>24.9</v>
      </c>
    </row>
    <row r="11" spans="3:5" ht="14.25" customHeight="1">
      <c r="C11" s="15" t="s">
        <v>13</v>
      </c>
      <c r="D11" s="17" t="s">
        <v>76</v>
      </c>
      <c r="E11" s="49">
        <v>9.53</v>
      </c>
    </row>
    <row r="12" spans="3:5" ht="14.25" customHeight="1">
      <c r="C12" s="15" t="s">
        <v>14</v>
      </c>
      <c r="D12" s="17" t="s">
        <v>78</v>
      </c>
      <c r="E12" s="49">
        <v>0.5</v>
      </c>
    </row>
    <row r="13" spans="3:5" ht="14.25" customHeight="1">
      <c r="C13" s="15" t="s">
        <v>16</v>
      </c>
      <c r="D13" s="54" t="s">
        <v>77</v>
      </c>
      <c r="E13" s="54">
        <f>E14+E15+E16</f>
        <v>804.7</v>
      </c>
    </row>
    <row r="14" spans="3:7" ht="16.5" customHeight="1">
      <c r="C14" s="15" t="s">
        <v>19</v>
      </c>
      <c r="D14" s="17" t="s">
        <v>80</v>
      </c>
      <c r="E14" s="49">
        <v>778.9</v>
      </c>
      <c r="F14" s="28"/>
      <c r="G14" s="28"/>
    </row>
    <row r="15" spans="3:5" ht="18" customHeight="1">
      <c r="C15" s="15" t="s">
        <v>22</v>
      </c>
      <c r="D15" s="17" t="s">
        <v>81</v>
      </c>
      <c r="E15" s="49">
        <v>16.7</v>
      </c>
    </row>
    <row r="16" spans="3:5" ht="15" customHeight="1">
      <c r="C16" s="15"/>
      <c r="D16" s="17" t="s">
        <v>79</v>
      </c>
      <c r="E16" s="49">
        <v>9.1</v>
      </c>
    </row>
    <row r="17" spans="3:5" ht="19.5" customHeight="1">
      <c r="C17" s="15" t="s">
        <v>25</v>
      </c>
      <c r="D17" s="54" t="s">
        <v>82</v>
      </c>
      <c r="E17" s="54">
        <f>SUM(E18:E23)</f>
        <v>1165.8000000000002</v>
      </c>
    </row>
    <row r="18" spans="3:5" ht="17.25" customHeight="1">
      <c r="C18" s="15" t="s">
        <v>28</v>
      </c>
      <c r="D18" s="55" t="s">
        <v>167</v>
      </c>
      <c r="E18" s="49">
        <v>202.6</v>
      </c>
    </row>
    <row r="19" spans="3:5" ht="17.25" customHeight="1">
      <c r="C19" s="15" t="s">
        <v>31</v>
      </c>
      <c r="D19" s="17" t="s">
        <v>83</v>
      </c>
      <c r="E19" s="49">
        <v>357.3</v>
      </c>
    </row>
    <row r="20" spans="3:5" ht="16.5" customHeight="1">
      <c r="C20" s="15" t="s">
        <v>34</v>
      </c>
      <c r="D20" s="17" t="s">
        <v>84</v>
      </c>
      <c r="E20" s="49">
        <v>446.3</v>
      </c>
    </row>
    <row r="21" spans="3:5" ht="16.5" customHeight="1">
      <c r="C21" s="15" t="s">
        <v>40</v>
      </c>
      <c r="D21" s="17" t="s">
        <v>85</v>
      </c>
      <c r="E21" s="49">
        <v>15.1</v>
      </c>
    </row>
    <row r="22" spans="3:5" ht="18" customHeight="1">
      <c r="C22" s="15"/>
      <c r="D22" s="17" t="s">
        <v>449</v>
      </c>
      <c r="E22" s="49">
        <v>0.1</v>
      </c>
    </row>
    <row r="23" spans="3:5" ht="18" customHeight="1">
      <c r="C23" s="15" t="s">
        <v>43</v>
      </c>
      <c r="D23" s="17" t="s">
        <v>86</v>
      </c>
      <c r="E23" s="49">
        <v>144.4</v>
      </c>
    </row>
    <row r="24" spans="3:5" ht="15" customHeight="1">
      <c r="C24" s="15" t="s">
        <v>45</v>
      </c>
      <c r="D24" s="54" t="s">
        <v>158</v>
      </c>
      <c r="E24" s="54">
        <f>E25+E26</f>
        <v>269.568</v>
      </c>
    </row>
    <row r="25" spans="3:5" ht="15" customHeight="1">
      <c r="C25" s="15" t="s">
        <v>47</v>
      </c>
      <c r="D25" s="55" t="s">
        <v>159</v>
      </c>
      <c r="E25" s="49">
        <v>261.4</v>
      </c>
    </row>
    <row r="26" spans="3:5" ht="15" customHeight="1">
      <c r="C26" s="15"/>
      <c r="D26" s="17" t="s">
        <v>239</v>
      </c>
      <c r="E26" s="49">
        <v>8.168</v>
      </c>
    </row>
    <row r="27" spans="3:5" ht="15" customHeight="1">
      <c r="C27" s="15" t="s">
        <v>50</v>
      </c>
      <c r="D27" s="54" t="s">
        <v>87</v>
      </c>
      <c r="E27" s="70">
        <f>E28+E29+E30+E31</f>
        <v>488.59799999999996</v>
      </c>
    </row>
    <row r="28" spans="3:5" ht="15.75" customHeight="1">
      <c r="C28" s="15" t="s">
        <v>52</v>
      </c>
      <c r="D28" s="17" t="s">
        <v>88</v>
      </c>
      <c r="E28" s="49">
        <v>194.4</v>
      </c>
    </row>
    <row r="29" spans="3:5" ht="15" customHeight="1">
      <c r="C29" s="15" t="s">
        <v>54</v>
      </c>
      <c r="D29" s="17" t="s">
        <v>89</v>
      </c>
      <c r="E29" s="49">
        <v>285</v>
      </c>
    </row>
    <row r="30" spans="3:5" ht="30.75" customHeight="1">
      <c r="C30" s="15"/>
      <c r="D30" s="416" t="s">
        <v>549</v>
      </c>
      <c r="E30" s="417">
        <v>0.2</v>
      </c>
    </row>
    <row r="31" spans="3:5" ht="16.5" customHeight="1">
      <c r="C31" s="15"/>
      <c r="D31" s="416" t="s">
        <v>550</v>
      </c>
      <c r="E31" s="417">
        <v>8.998</v>
      </c>
    </row>
    <row r="32" spans="3:5" ht="18.75" customHeight="1">
      <c r="C32" s="15">
        <v>24</v>
      </c>
      <c r="D32" s="418" t="s">
        <v>90</v>
      </c>
      <c r="E32" s="54">
        <f>E33</f>
        <v>9.1</v>
      </c>
    </row>
    <row r="33" spans="3:5" ht="18" customHeight="1">
      <c r="C33" s="15">
        <v>25</v>
      </c>
      <c r="D33" s="55" t="s">
        <v>91</v>
      </c>
      <c r="E33" s="57">
        <v>9.1</v>
      </c>
    </row>
    <row r="34" spans="3:5" ht="18" customHeight="1">
      <c r="C34" s="15">
        <v>26</v>
      </c>
      <c r="D34" s="54" t="s">
        <v>92</v>
      </c>
      <c r="E34" s="54">
        <f>E35</f>
        <v>27.4</v>
      </c>
    </row>
    <row r="35" spans="3:5" ht="16.5" customHeight="1">
      <c r="C35" s="15">
        <v>27</v>
      </c>
      <c r="D35" s="55" t="s">
        <v>93</v>
      </c>
      <c r="E35" s="57">
        <v>27.4</v>
      </c>
    </row>
    <row r="36" spans="3:5" ht="17.25" customHeight="1">
      <c r="C36" s="15">
        <v>28</v>
      </c>
      <c r="D36" s="54" t="s">
        <v>94</v>
      </c>
      <c r="E36" s="54">
        <f>E37</f>
        <v>0.6</v>
      </c>
    </row>
    <row r="37" spans="3:5" ht="15.75" customHeight="1">
      <c r="C37" s="15">
        <v>29</v>
      </c>
      <c r="D37" s="55" t="s">
        <v>95</v>
      </c>
      <c r="E37" s="57">
        <v>0.6</v>
      </c>
    </row>
    <row r="38" spans="3:5" ht="18.75" customHeight="1">
      <c r="C38" s="15">
        <v>30</v>
      </c>
      <c r="D38" s="54" t="s">
        <v>96</v>
      </c>
      <c r="E38" s="54">
        <v>8.1</v>
      </c>
    </row>
    <row r="39" spans="3:5" ht="19.5" customHeight="1">
      <c r="C39" s="15">
        <v>31</v>
      </c>
      <c r="D39" s="55" t="s">
        <v>97</v>
      </c>
      <c r="E39" s="57">
        <v>8.1</v>
      </c>
    </row>
    <row r="40" spans="3:5" ht="24.75" customHeight="1">
      <c r="C40" s="15">
        <v>32</v>
      </c>
      <c r="D40" s="27" t="s">
        <v>98</v>
      </c>
      <c r="E40" s="59">
        <f>E9+E13+E17+E24+E27+E32+E34+E36+E38</f>
        <v>2808.7960000000003</v>
      </c>
    </row>
    <row r="41" spans="3:5" ht="15.75" customHeight="1" hidden="1">
      <c r="C41" s="15">
        <v>33</v>
      </c>
      <c r="D41" s="54" t="s">
        <v>99</v>
      </c>
      <c r="E41" s="62" t="e">
        <f>E43+E45+E44+#REF!</f>
        <v>#REF!</v>
      </c>
    </row>
    <row r="42" spans="3:5" ht="16.5" customHeight="1">
      <c r="C42" s="15">
        <v>33</v>
      </c>
      <c r="D42" s="54" t="s">
        <v>551</v>
      </c>
      <c r="E42" s="62">
        <f>E43+E44+E45</f>
        <v>6456.599999999999</v>
      </c>
    </row>
    <row r="43" spans="3:5" ht="14.25" customHeight="1">
      <c r="C43" s="15">
        <v>34</v>
      </c>
      <c r="D43" s="17" t="s">
        <v>544</v>
      </c>
      <c r="E43" s="56">
        <v>6332.9</v>
      </c>
    </row>
    <row r="44" spans="3:5" ht="31.5">
      <c r="C44" s="15">
        <v>35</v>
      </c>
      <c r="D44" s="63" t="s">
        <v>220</v>
      </c>
      <c r="E44" s="56">
        <v>122.7</v>
      </c>
    </row>
    <row r="45" spans="3:5" ht="31.5">
      <c r="C45" s="15">
        <v>36</v>
      </c>
      <c r="D45" s="64" t="s">
        <v>169</v>
      </c>
      <c r="E45" s="56">
        <v>1</v>
      </c>
    </row>
    <row r="46" spans="3:5" ht="15.75">
      <c r="C46" s="15">
        <v>37</v>
      </c>
      <c r="D46" s="11" t="s">
        <v>100</v>
      </c>
      <c r="E46" s="65">
        <f>E40+E42</f>
        <v>9265.396</v>
      </c>
    </row>
    <row r="47" ht="15.75">
      <c r="D47" s="3"/>
    </row>
  </sheetData>
  <sheetProtection/>
  <mergeCells count="1">
    <mergeCell ref="D8:E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61"/>
  <sheetViews>
    <sheetView zoomScalePageLayoutView="0" workbookViewId="0" topLeftCell="A18">
      <selection activeCell="A1" sqref="A1:H59"/>
    </sheetView>
  </sheetViews>
  <sheetFormatPr defaultColWidth="9.140625" defaultRowHeight="12.75"/>
  <cols>
    <col min="3" max="3" width="4.140625" style="0" customWidth="1"/>
    <col min="4" max="4" width="37.28125" style="0" customWidth="1"/>
    <col min="5" max="5" width="9.57421875" style="0" customWidth="1"/>
    <col min="6" max="7" width="9.7109375" style="0" customWidth="1"/>
    <col min="8" max="8" width="14.28125" style="0" customWidth="1"/>
  </cols>
  <sheetData>
    <row r="1" spans="3:8" ht="15.75">
      <c r="C1" s="618" t="s">
        <v>72</v>
      </c>
      <c r="D1" s="619"/>
      <c r="E1" s="619"/>
      <c r="F1" s="619"/>
      <c r="G1" s="619"/>
      <c r="H1" s="619"/>
    </row>
    <row r="2" spans="3:8" ht="15.75">
      <c r="C2" s="653" t="s">
        <v>678</v>
      </c>
      <c r="D2" s="654"/>
      <c r="E2" s="654"/>
      <c r="F2" s="654"/>
      <c r="G2" s="654"/>
      <c r="H2" s="619"/>
    </row>
    <row r="3" spans="3:8" ht="15.75">
      <c r="C3" s="620" t="s">
        <v>101</v>
      </c>
      <c r="D3" s="619"/>
      <c r="E3" s="619"/>
      <c r="F3" s="619"/>
      <c r="G3" s="619"/>
      <c r="H3" s="619"/>
    </row>
    <row r="4" spans="3:8" ht="15.75">
      <c r="C4" s="862" t="s">
        <v>515</v>
      </c>
      <c r="D4" s="862"/>
      <c r="E4" s="862"/>
      <c r="F4" s="862"/>
      <c r="G4" s="862"/>
      <c r="H4" s="862"/>
    </row>
    <row r="5" spans="3:8" ht="15.75">
      <c r="C5" s="862" t="s">
        <v>677</v>
      </c>
      <c r="D5" s="862"/>
      <c r="E5" s="862"/>
      <c r="F5" s="862"/>
      <c r="G5" s="862"/>
      <c r="H5" s="862"/>
    </row>
    <row r="6" spans="3:8" ht="16.5" thickBot="1">
      <c r="C6" s="619"/>
      <c r="D6" s="619"/>
      <c r="E6" s="619"/>
      <c r="F6" s="619"/>
      <c r="G6" s="620" t="s">
        <v>215</v>
      </c>
      <c r="H6" s="619"/>
    </row>
    <row r="7" spans="3:8" ht="12.75" customHeight="1">
      <c r="C7" s="874"/>
      <c r="D7" s="863" t="s">
        <v>102</v>
      </c>
      <c r="E7" s="871" t="s">
        <v>569</v>
      </c>
      <c r="F7" s="872"/>
      <c r="G7" s="872"/>
      <c r="H7" s="873"/>
    </row>
    <row r="8" spans="3:8" ht="90.75" customHeight="1">
      <c r="C8" s="875"/>
      <c r="D8" s="864"/>
      <c r="E8" s="866" t="s">
        <v>253</v>
      </c>
      <c r="F8" s="868" t="s">
        <v>552</v>
      </c>
      <c r="G8" s="869"/>
      <c r="H8" s="870"/>
    </row>
    <row r="9" spans="3:8" ht="42.75" customHeight="1" thickBot="1">
      <c r="C9" s="876"/>
      <c r="D9" s="865"/>
      <c r="E9" s="867"/>
      <c r="F9" s="621" t="s">
        <v>553</v>
      </c>
      <c r="G9" s="621" t="s">
        <v>554</v>
      </c>
      <c r="H9" s="622" t="s">
        <v>555</v>
      </c>
    </row>
    <row r="10" spans="3:8" ht="12.75" customHeight="1">
      <c r="C10" s="623">
        <v>1</v>
      </c>
      <c r="D10" s="624" t="s">
        <v>647</v>
      </c>
      <c r="E10" s="625">
        <f>F10+G10+H10</f>
        <v>27</v>
      </c>
      <c r="F10" s="626"/>
      <c r="G10" s="627">
        <v>25.9</v>
      </c>
      <c r="H10" s="628">
        <v>1.1</v>
      </c>
    </row>
    <row r="11" spans="3:8" ht="12.75" customHeight="1">
      <c r="C11" s="629">
        <v>2</v>
      </c>
      <c r="D11" s="630" t="s">
        <v>103</v>
      </c>
      <c r="E11" s="631">
        <f>F11+G11+H11</f>
        <v>45.8</v>
      </c>
      <c r="F11" s="632"/>
      <c r="G11" s="633">
        <v>25.8</v>
      </c>
      <c r="H11" s="634">
        <v>20</v>
      </c>
    </row>
    <row r="12" spans="3:8" ht="12.75" customHeight="1">
      <c r="C12" s="629">
        <v>3</v>
      </c>
      <c r="D12" s="630" t="s">
        <v>104</v>
      </c>
      <c r="E12" s="631">
        <f aca="true" t="shared" si="0" ref="E12:E59">F12+G12+H12</f>
        <v>59.6</v>
      </c>
      <c r="F12" s="633"/>
      <c r="G12" s="633">
        <v>4.484</v>
      </c>
      <c r="H12" s="634">
        <v>55.116</v>
      </c>
    </row>
    <row r="13" spans="3:8" ht="12.75" customHeight="1">
      <c r="C13" s="629">
        <v>4</v>
      </c>
      <c r="D13" s="635" t="s">
        <v>556</v>
      </c>
      <c r="E13" s="631">
        <f t="shared" si="0"/>
        <v>3.5</v>
      </c>
      <c r="F13" s="636"/>
      <c r="G13" s="636">
        <v>0.1</v>
      </c>
      <c r="H13" s="637">
        <v>3.4</v>
      </c>
    </row>
    <row r="14" spans="3:8" ht="12.75" customHeight="1">
      <c r="C14" s="629">
        <v>5</v>
      </c>
      <c r="D14" s="635" t="s">
        <v>557</v>
      </c>
      <c r="E14" s="631">
        <f t="shared" si="0"/>
        <v>21</v>
      </c>
      <c r="F14" s="636">
        <v>17</v>
      </c>
      <c r="G14" s="636">
        <v>2.5</v>
      </c>
      <c r="H14" s="637">
        <v>1.5</v>
      </c>
    </row>
    <row r="15" spans="3:8" ht="12.75" customHeight="1">
      <c r="C15" s="629">
        <v>6</v>
      </c>
      <c r="D15" s="635" t="s">
        <v>106</v>
      </c>
      <c r="E15" s="631">
        <f t="shared" si="0"/>
        <v>75</v>
      </c>
      <c r="F15" s="636">
        <v>74.5</v>
      </c>
      <c r="G15" s="636"/>
      <c r="H15" s="637">
        <v>0.5</v>
      </c>
    </row>
    <row r="16" spans="3:8" ht="12.75" customHeight="1">
      <c r="C16" s="629">
        <v>7</v>
      </c>
      <c r="D16" s="635" t="s">
        <v>558</v>
      </c>
      <c r="E16" s="631">
        <f t="shared" si="0"/>
        <v>310.1</v>
      </c>
      <c r="F16" s="636"/>
      <c r="G16" s="636"/>
      <c r="H16" s="637">
        <v>310.1</v>
      </c>
    </row>
    <row r="17" spans="3:8" ht="12.75" customHeight="1">
      <c r="C17" s="629">
        <v>8</v>
      </c>
      <c r="D17" s="635" t="s">
        <v>108</v>
      </c>
      <c r="E17" s="631">
        <f t="shared" si="0"/>
        <v>0.7</v>
      </c>
      <c r="F17" s="636"/>
      <c r="G17" s="636">
        <v>0.5</v>
      </c>
      <c r="H17" s="637">
        <v>0.2</v>
      </c>
    </row>
    <row r="18" spans="3:8" ht="13.5" customHeight="1">
      <c r="C18" s="629">
        <v>9</v>
      </c>
      <c r="D18" s="635" t="s">
        <v>109</v>
      </c>
      <c r="E18" s="631">
        <f t="shared" si="0"/>
        <v>1.6</v>
      </c>
      <c r="F18" s="636"/>
      <c r="G18" s="636">
        <v>1.2</v>
      </c>
      <c r="H18" s="637">
        <v>0.4</v>
      </c>
    </row>
    <row r="19" spans="3:8" ht="12.75" customHeight="1">
      <c r="C19" s="629">
        <v>10</v>
      </c>
      <c r="D19" s="635" t="s">
        <v>110</v>
      </c>
      <c r="E19" s="631">
        <f t="shared" si="0"/>
        <v>4</v>
      </c>
      <c r="F19" s="636"/>
      <c r="G19" s="636">
        <v>2</v>
      </c>
      <c r="H19" s="637">
        <v>2</v>
      </c>
    </row>
    <row r="20" spans="3:8" ht="12.75" customHeight="1">
      <c r="C20" s="629">
        <v>11</v>
      </c>
      <c r="D20" s="635" t="s">
        <v>111</v>
      </c>
      <c r="E20" s="631">
        <f t="shared" si="0"/>
        <v>0.2</v>
      </c>
      <c r="F20" s="636"/>
      <c r="G20" s="636">
        <v>0.2</v>
      </c>
      <c r="H20" s="637"/>
    </row>
    <row r="21" spans="3:8" ht="12.75" customHeight="1">
      <c r="C21" s="629">
        <v>12</v>
      </c>
      <c r="D21" s="635" t="s">
        <v>112</v>
      </c>
      <c r="E21" s="631">
        <f t="shared" si="0"/>
        <v>5.497999999999999</v>
      </c>
      <c r="F21" s="636"/>
      <c r="G21" s="636">
        <v>4.1</v>
      </c>
      <c r="H21" s="637">
        <v>1.398</v>
      </c>
    </row>
    <row r="22" spans="3:8" ht="12.75" customHeight="1">
      <c r="C22" s="629">
        <v>13</v>
      </c>
      <c r="D22" s="635" t="s">
        <v>113</v>
      </c>
      <c r="E22" s="631">
        <f t="shared" si="0"/>
        <v>1.5</v>
      </c>
      <c r="F22" s="636"/>
      <c r="G22" s="636">
        <v>0.5</v>
      </c>
      <c r="H22" s="637">
        <v>1</v>
      </c>
    </row>
    <row r="23" spans="3:8" ht="12.75" customHeight="1">
      <c r="C23" s="629">
        <v>14</v>
      </c>
      <c r="D23" s="635" t="s">
        <v>114</v>
      </c>
      <c r="E23" s="631">
        <f t="shared" si="0"/>
        <v>0.8300000000000001</v>
      </c>
      <c r="F23" s="636"/>
      <c r="G23" s="636">
        <v>0.4</v>
      </c>
      <c r="H23" s="637">
        <v>0.43</v>
      </c>
    </row>
    <row r="24" spans="3:8" ht="12.75" customHeight="1">
      <c r="C24" s="629">
        <v>15</v>
      </c>
      <c r="D24" s="635" t="s">
        <v>115</v>
      </c>
      <c r="E24" s="631">
        <f t="shared" si="0"/>
        <v>0.3</v>
      </c>
      <c r="F24" s="636"/>
      <c r="G24" s="636">
        <v>0.3</v>
      </c>
      <c r="H24" s="637"/>
    </row>
    <row r="25" spans="3:8" ht="12.75" customHeight="1">
      <c r="C25" s="629">
        <v>16</v>
      </c>
      <c r="D25" s="635" t="s">
        <v>116</v>
      </c>
      <c r="E25" s="631">
        <f t="shared" si="0"/>
        <v>2.5</v>
      </c>
      <c r="F25" s="636"/>
      <c r="G25" s="636">
        <v>1.2</v>
      </c>
      <c r="H25" s="637">
        <v>1.3</v>
      </c>
    </row>
    <row r="26" spans="3:8" ht="12.75" customHeight="1">
      <c r="C26" s="629">
        <v>17</v>
      </c>
      <c r="D26" s="635" t="s">
        <v>117</v>
      </c>
      <c r="E26" s="631">
        <f t="shared" si="0"/>
        <v>3</v>
      </c>
      <c r="F26" s="636"/>
      <c r="G26" s="636">
        <v>1.74</v>
      </c>
      <c r="H26" s="637">
        <v>1.26</v>
      </c>
    </row>
    <row r="27" spans="3:8" ht="12.75" customHeight="1">
      <c r="C27" s="629">
        <v>18</v>
      </c>
      <c r="D27" s="635" t="s">
        <v>526</v>
      </c>
      <c r="E27" s="631">
        <f t="shared" si="0"/>
        <v>125</v>
      </c>
      <c r="F27" s="636"/>
      <c r="G27" s="636">
        <v>10</v>
      </c>
      <c r="H27" s="637">
        <v>115</v>
      </c>
    </row>
    <row r="28" spans="3:8" ht="12.75">
      <c r="C28" s="629">
        <v>19</v>
      </c>
      <c r="D28" s="635" t="s">
        <v>559</v>
      </c>
      <c r="E28" s="631">
        <f t="shared" si="0"/>
        <v>14.1</v>
      </c>
      <c r="F28" s="636"/>
      <c r="G28" s="636"/>
      <c r="H28" s="637">
        <v>14.1</v>
      </c>
    </row>
    <row r="29" spans="3:8" ht="12.75">
      <c r="C29" s="629">
        <v>20</v>
      </c>
      <c r="D29" s="630" t="s">
        <v>118</v>
      </c>
      <c r="E29" s="631">
        <f t="shared" si="0"/>
        <v>29.85</v>
      </c>
      <c r="F29" s="633">
        <v>28.35</v>
      </c>
      <c r="G29" s="633"/>
      <c r="H29" s="634">
        <v>1.5</v>
      </c>
    </row>
    <row r="30" spans="3:8" ht="12.75">
      <c r="C30" s="629">
        <v>21</v>
      </c>
      <c r="D30" s="630" t="s">
        <v>119</v>
      </c>
      <c r="E30" s="631">
        <f t="shared" si="0"/>
        <v>52.126000000000005</v>
      </c>
      <c r="F30" s="633">
        <v>49.895</v>
      </c>
      <c r="G30" s="633"/>
      <c r="H30" s="634">
        <v>2.231</v>
      </c>
    </row>
    <row r="31" spans="3:8" ht="12.75">
      <c r="C31" s="629">
        <v>22</v>
      </c>
      <c r="D31" s="635" t="s">
        <v>120</v>
      </c>
      <c r="E31" s="631">
        <f t="shared" si="0"/>
        <v>15</v>
      </c>
      <c r="F31" s="636">
        <v>14.8</v>
      </c>
      <c r="G31" s="636"/>
      <c r="H31" s="637">
        <v>0.2</v>
      </c>
    </row>
    <row r="32" spans="3:8" ht="12.75">
      <c r="C32" s="629">
        <v>23</v>
      </c>
      <c r="D32" s="635" t="s">
        <v>122</v>
      </c>
      <c r="E32" s="631">
        <f t="shared" si="0"/>
        <v>56</v>
      </c>
      <c r="F32" s="636">
        <v>56</v>
      </c>
      <c r="G32" s="636"/>
      <c r="H32" s="637"/>
    </row>
    <row r="33" spans="3:8" ht="12.75">
      <c r="C33" s="629">
        <v>24</v>
      </c>
      <c r="D33" s="635" t="s">
        <v>327</v>
      </c>
      <c r="E33" s="631">
        <f t="shared" si="0"/>
        <v>9.899999999999999</v>
      </c>
      <c r="F33" s="636">
        <v>9.2</v>
      </c>
      <c r="G33" s="636"/>
      <c r="H33" s="637">
        <v>0.7</v>
      </c>
    </row>
    <row r="34" spans="3:8" ht="12.75">
      <c r="C34" s="629">
        <v>25</v>
      </c>
      <c r="D34" s="635" t="s">
        <v>328</v>
      </c>
      <c r="E34" s="631">
        <f t="shared" si="0"/>
        <v>9.3</v>
      </c>
      <c r="F34" s="636">
        <v>7.3</v>
      </c>
      <c r="G34" s="636"/>
      <c r="H34" s="637">
        <v>2</v>
      </c>
    </row>
    <row r="35" spans="3:8" ht="12.75">
      <c r="C35" s="629">
        <v>26</v>
      </c>
      <c r="D35" s="635" t="s">
        <v>123</v>
      </c>
      <c r="E35" s="631">
        <f t="shared" si="0"/>
        <v>49.7</v>
      </c>
      <c r="F35" s="636">
        <v>49.7</v>
      </c>
      <c r="G35" s="636"/>
      <c r="H35" s="637"/>
    </row>
    <row r="36" spans="3:8" ht="12.75">
      <c r="C36" s="629">
        <v>27</v>
      </c>
      <c r="D36" s="635" t="s">
        <v>124</v>
      </c>
      <c r="E36" s="631">
        <f t="shared" si="0"/>
        <v>15.700000000000001</v>
      </c>
      <c r="F36" s="636"/>
      <c r="G36" s="636">
        <v>2.9</v>
      </c>
      <c r="H36" s="637">
        <v>12.8</v>
      </c>
    </row>
    <row r="37" spans="3:8" ht="12.75">
      <c r="C37" s="629">
        <v>28</v>
      </c>
      <c r="D37" s="638" t="s">
        <v>560</v>
      </c>
      <c r="E37" s="631">
        <f t="shared" si="0"/>
        <v>6.3</v>
      </c>
      <c r="F37" s="636">
        <v>4.5</v>
      </c>
      <c r="G37" s="636"/>
      <c r="H37" s="637">
        <v>1.8</v>
      </c>
    </row>
    <row r="38" spans="3:8" ht="12.75">
      <c r="C38" s="629">
        <v>29</v>
      </c>
      <c r="D38" s="638" t="s">
        <v>561</v>
      </c>
      <c r="E38" s="631">
        <f t="shared" si="0"/>
        <v>2.8</v>
      </c>
      <c r="F38" s="636">
        <v>1.5</v>
      </c>
      <c r="G38" s="636">
        <v>1</v>
      </c>
      <c r="H38" s="637">
        <v>0.3</v>
      </c>
    </row>
    <row r="39" spans="3:8" ht="12.75">
      <c r="C39" s="629">
        <v>30</v>
      </c>
      <c r="D39" s="635" t="s">
        <v>125</v>
      </c>
      <c r="E39" s="631">
        <f t="shared" si="0"/>
        <v>1</v>
      </c>
      <c r="F39" s="636"/>
      <c r="G39" s="636"/>
      <c r="H39" s="637">
        <v>1</v>
      </c>
    </row>
    <row r="40" spans="3:8" ht="15.75" customHeight="1">
      <c r="C40" s="629">
        <v>31</v>
      </c>
      <c r="D40" s="635" t="s">
        <v>128</v>
      </c>
      <c r="E40" s="631">
        <f t="shared" si="0"/>
        <v>74</v>
      </c>
      <c r="F40" s="636"/>
      <c r="G40" s="636"/>
      <c r="H40" s="637">
        <v>74</v>
      </c>
    </row>
    <row r="41" spans="3:8" ht="12.75">
      <c r="C41" s="629">
        <v>32</v>
      </c>
      <c r="D41" s="635" t="s">
        <v>562</v>
      </c>
      <c r="E41" s="631">
        <f t="shared" si="0"/>
        <v>7</v>
      </c>
      <c r="F41" s="636">
        <v>1</v>
      </c>
      <c r="G41" s="636"/>
      <c r="H41" s="637">
        <v>6</v>
      </c>
    </row>
    <row r="42" spans="3:8" ht="12.75">
      <c r="C42" s="629">
        <v>33</v>
      </c>
      <c r="D42" s="635" t="s">
        <v>131</v>
      </c>
      <c r="E42" s="631">
        <f t="shared" si="0"/>
        <v>37.099999999999994</v>
      </c>
      <c r="F42" s="636"/>
      <c r="G42" s="636">
        <v>0.8</v>
      </c>
      <c r="H42" s="637">
        <v>36.3</v>
      </c>
    </row>
    <row r="43" spans="3:8" ht="12.75">
      <c r="C43" s="629">
        <v>34</v>
      </c>
      <c r="D43" s="635" t="s">
        <v>133</v>
      </c>
      <c r="E43" s="631">
        <f t="shared" si="0"/>
        <v>15</v>
      </c>
      <c r="F43" s="636"/>
      <c r="G43" s="636"/>
      <c r="H43" s="637">
        <v>15</v>
      </c>
    </row>
    <row r="44" spans="3:8" ht="12.75">
      <c r="C44" s="629">
        <v>35</v>
      </c>
      <c r="D44" s="638" t="s">
        <v>563</v>
      </c>
      <c r="E44" s="631">
        <f t="shared" si="0"/>
        <v>4.5</v>
      </c>
      <c r="F44" s="636">
        <v>4.5</v>
      </c>
      <c r="G44" s="636"/>
      <c r="H44" s="637"/>
    </row>
    <row r="45" spans="3:8" ht="12.75">
      <c r="C45" s="629">
        <v>36</v>
      </c>
      <c r="D45" s="635" t="s">
        <v>516</v>
      </c>
      <c r="E45" s="631">
        <f t="shared" si="0"/>
        <v>17</v>
      </c>
      <c r="F45" s="636"/>
      <c r="G45" s="636">
        <v>2</v>
      </c>
      <c r="H45" s="637">
        <v>15</v>
      </c>
    </row>
    <row r="46" spans="3:8" ht="12.75">
      <c r="C46" s="629">
        <v>37</v>
      </c>
      <c r="D46" s="635" t="s">
        <v>137</v>
      </c>
      <c r="E46" s="631">
        <f t="shared" si="0"/>
        <v>15.9</v>
      </c>
      <c r="F46" s="636"/>
      <c r="G46" s="636"/>
      <c r="H46" s="637">
        <v>15.9</v>
      </c>
    </row>
    <row r="47" spans="3:8" ht="12.75">
      <c r="C47" s="629">
        <v>38</v>
      </c>
      <c r="D47" s="638" t="s">
        <v>564</v>
      </c>
      <c r="E47" s="631">
        <f t="shared" si="0"/>
        <v>6.2</v>
      </c>
      <c r="F47" s="636">
        <v>6.2</v>
      </c>
      <c r="G47" s="636"/>
      <c r="H47" s="637"/>
    </row>
    <row r="48" spans="3:8" ht="12.75">
      <c r="C48" s="629">
        <v>39</v>
      </c>
      <c r="D48" s="638" t="s">
        <v>565</v>
      </c>
      <c r="E48" s="631">
        <f t="shared" si="0"/>
        <v>1.8</v>
      </c>
      <c r="F48" s="636">
        <v>1.8</v>
      </c>
      <c r="G48" s="636"/>
      <c r="H48" s="637"/>
    </row>
    <row r="49" spans="3:8" ht="12.75">
      <c r="C49" s="629">
        <v>40</v>
      </c>
      <c r="D49" s="635" t="s">
        <v>142</v>
      </c>
      <c r="E49" s="631">
        <f t="shared" si="0"/>
        <v>25</v>
      </c>
      <c r="F49" s="636"/>
      <c r="G49" s="636"/>
      <c r="H49" s="637">
        <v>25</v>
      </c>
    </row>
    <row r="50" spans="3:8" ht="12.75">
      <c r="C50" s="629">
        <v>41</v>
      </c>
      <c r="D50" s="638" t="s">
        <v>566</v>
      </c>
      <c r="E50" s="631">
        <f t="shared" si="0"/>
        <v>1.5</v>
      </c>
      <c r="F50" s="636">
        <v>1.5</v>
      </c>
      <c r="G50" s="636"/>
      <c r="H50" s="637"/>
    </row>
    <row r="51" spans="3:8" ht="12.75">
      <c r="C51" s="629">
        <v>42</v>
      </c>
      <c r="D51" s="635" t="s">
        <v>143</v>
      </c>
      <c r="E51" s="631">
        <f t="shared" si="0"/>
        <v>28.6</v>
      </c>
      <c r="F51" s="636"/>
      <c r="G51" s="636"/>
      <c r="H51" s="637">
        <v>28.6</v>
      </c>
    </row>
    <row r="52" spans="3:8" ht="12.75">
      <c r="C52" s="629">
        <v>43</v>
      </c>
      <c r="D52" s="635" t="s">
        <v>172</v>
      </c>
      <c r="E52" s="631">
        <f t="shared" si="0"/>
        <v>6</v>
      </c>
      <c r="F52" s="636"/>
      <c r="G52" s="636"/>
      <c r="H52" s="637">
        <v>6</v>
      </c>
    </row>
    <row r="53" spans="3:8" ht="12.75">
      <c r="C53" s="629">
        <v>44</v>
      </c>
      <c r="D53" s="635" t="s">
        <v>144</v>
      </c>
      <c r="E53" s="631">
        <f t="shared" si="0"/>
        <v>28.5</v>
      </c>
      <c r="F53" s="636">
        <v>27</v>
      </c>
      <c r="G53" s="636"/>
      <c r="H53" s="637">
        <v>1.5</v>
      </c>
    </row>
    <row r="54" spans="3:8" ht="12.75">
      <c r="C54" s="629">
        <v>45</v>
      </c>
      <c r="D54" s="635" t="s">
        <v>145</v>
      </c>
      <c r="E54" s="631">
        <f t="shared" si="0"/>
        <v>13.5</v>
      </c>
      <c r="F54" s="636">
        <v>11.5</v>
      </c>
      <c r="G54" s="636"/>
      <c r="H54" s="637">
        <v>2</v>
      </c>
    </row>
    <row r="55" spans="3:8" ht="12.75">
      <c r="C55" s="629">
        <v>46</v>
      </c>
      <c r="D55" s="635" t="s">
        <v>146</v>
      </c>
      <c r="E55" s="631">
        <f t="shared" si="0"/>
        <v>21</v>
      </c>
      <c r="F55" s="636"/>
      <c r="G55" s="636"/>
      <c r="H55" s="637">
        <v>21</v>
      </c>
    </row>
    <row r="56" spans="3:8" ht="12.75">
      <c r="C56" s="629">
        <v>47</v>
      </c>
      <c r="D56" s="635" t="s">
        <v>147</v>
      </c>
      <c r="E56" s="631">
        <f t="shared" si="0"/>
        <v>1</v>
      </c>
      <c r="F56" s="636"/>
      <c r="G56" s="636"/>
      <c r="H56" s="637">
        <v>1</v>
      </c>
    </row>
    <row r="57" spans="3:8" ht="12.75">
      <c r="C57" s="629">
        <v>48</v>
      </c>
      <c r="D57" s="639" t="s">
        <v>567</v>
      </c>
      <c r="E57" s="640">
        <f t="shared" si="0"/>
        <v>16.453</v>
      </c>
      <c r="F57" s="641">
        <v>12.453</v>
      </c>
      <c r="G57" s="641"/>
      <c r="H57" s="642">
        <v>4</v>
      </c>
    </row>
    <row r="58" spans="3:8" ht="13.5" thickBot="1">
      <c r="C58" s="643">
        <v>49</v>
      </c>
      <c r="D58" s="644" t="s">
        <v>568</v>
      </c>
      <c r="E58" s="645">
        <f t="shared" si="0"/>
        <v>10.4</v>
      </c>
      <c r="F58" s="646">
        <v>3.1</v>
      </c>
      <c r="G58" s="646">
        <v>0.3</v>
      </c>
      <c r="H58" s="647">
        <v>7</v>
      </c>
    </row>
    <row r="59" spans="3:8" ht="13.5" thickBot="1">
      <c r="C59" s="648">
        <v>50</v>
      </c>
      <c r="D59" s="649" t="s">
        <v>237</v>
      </c>
      <c r="E59" s="650">
        <f t="shared" si="0"/>
        <v>1279.357</v>
      </c>
      <c r="F59" s="651">
        <f>SUM(F10:F58)</f>
        <v>381.798</v>
      </c>
      <c r="G59" s="651">
        <f>SUM(G10:G58)</f>
        <v>87.924</v>
      </c>
      <c r="H59" s="652">
        <f>SUM(H10:H58)</f>
        <v>809.6349999999999</v>
      </c>
    </row>
    <row r="60" ht="14.25">
      <c r="C60" s="18"/>
    </row>
    <row r="61" ht="15">
      <c r="C61" s="19"/>
    </row>
  </sheetData>
  <sheetProtection/>
  <mergeCells count="7">
    <mergeCell ref="C4:H4"/>
    <mergeCell ref="D7:D9"/>
    <mergeCell ref="E8:E9"/>
    <mergeCell ref="F8:H8"/>
    <mergeCell ref="E7:H7"/>
    <mergeCell ref="C7:C9"/>
    <mergeCell ref="C5:H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Y163"/>
  <sheetViews>
    <sheetView zoomScalePageLayoutView="0" workbookViewId="0" topLeftCell="C4">
      <pane xSplit="2" ySplit="7" topLeftCell="E11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L25" sqref="L25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8.2812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28125" style="0" customWidth="1"/>
    <col min="13" max="13" width="8.8515625" style="0" customWidth="1"/>
    <col min="14" max="14" width="9.57421875" style="0" customWidth="1"/>
    <col min="15" max="15" width="8.28125" style="0" customWidth="1"/>
    <col min="16" max="16" width="7.42187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8515625" style="0" customWidth="1"/>
    <col min="21" max="21" width="8.7109375" style="0" customWidth="1"/>
    <col min="22" max="22" width="8.421875" style="0" customWidth="1"/>
    <col min="23" max="23" width="7.7109375" style="0" customWidth="1"/>
    <col min="24" max="24" width="6.57421875" style="0" customWidth="1"/>
  </cols>
  <sheetData>
    <row r="1" ht="15.75" hidden="1">
      <c r="H1" s="2"/>
    </row>
    <row r="2" spans="8:12" ht="15.75" hidden="1">
      <c r="H2" s="879"/>
      <c r="I2" s="880"/>
      <c r="J2" s="880"/>
      <c r="K2" s="880"/>
      <c r="L2" s="880"/>
    </row>
    <row r="3" ht="15.75" hidden="1">
      <c r="H3" s="1"/>
    </row>
    <row r="4" spans="18:22" ht="12.75">
      <c r="R4" s="98" t="s">
        <v>148</v>
      </c>
      <c r="S4" s="98"/>
      <c r="T4" s="98"/>
      <c r="U4" s="98"/>
      <c r="V4" s="98"/>
    </row>
    <row r="5" spans="3:24" ht="12.75">
      <c r="C5" s="99" t="s">
        <v>248</v>
      </c>
      <c r="D5" s="881" t="s">
        <v>508</v>
      </c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74" t="s">
        <v>675</v>
      </c>
      <c r="S5" s="12"/>
      <c r="T5" s="12"/>
      <c r="U5" s="12"/>
      <c r="V5" s="12"/>
      <c r="W5" s="12"/>
      <c r="X5" s="12"/>
    </row>
    <row r="6" spans="5:22" ht="12.75">
      <c r="E6" s="883" t="s">
        <v>249</v>
      </c>
      <c r="F6" s="883"/>
      <c r="G6" s="883"/>
      <c r="H6" s="883"/>
      <c r="I6" s="883"/>
      <c r="J6" s="883"/>
      <c r="K6" s="883"/>
      <c r="R6" s="98" t="s">
        <v>250</v>
      </c>
      <c r="S6" s="98"/>
      <c r="T6" s="98"/>
      <c r="U6" s="98"/>
      <c r="V6" s="98"/>
    </row>
    <row r="7" ht="13.5" thickBot="1">
      <c r="U7" t="s">
        <v>251</v>
      </c>
    </row>
    <row r="8" spans="3:24" ht="12.75">
      <c r="C8" s="889" t="s">
        <v>3</v>
      </c>
      <c r="D8" s="892" t="s">
        <v>252</v>
      </c>
      <c r="E8" s="895" t="s">
        <v>253</v>
      </c>
      <c r="F8" s="898" t="s">
        <v>254</v>
      </c>
      <c r="G8" s="899"/>
      <c r="H8" s="899"/>
      <c r="I8" s="895" t="s">
        <v>255</v>
      </c>
      <c r="J8" s="898" t="s">
        <v>254</v>
      </c>
      <c r="K8" s="899"/>
      <c r="L8" s="902"/>
      <c r="M8" s="884" t="s">
        <v>453</v>
      </c>
      <c r="N8" s="898" t="s">
        <v>254</v>
      </c>
      <c r="O8" s="899"/>
      <c r="P8" s="899"/>
      <c r="Q8" s="895" t="s">
        <v>503</v>
      </c>
      <c r="R8" s="898" t="s">
        <v>254</v>
      </c>
      <c r="S8" s="899"/>
      <c r="T8" s="902"/>
      <c r="U8" s="895" t="s">
        <v>257</v>
      </c>
      <c r="V8" s="898" t="s">
        <v>254</v>
      </c>
      <c r="W8" s="899"/>
      <c r="X8" s="902"/>
    </row>
    <row r="9" spans="3:24" ht="12.75">
      <c r="C9" s="890"/>
      <c r="D9" s="893"/>
      <c r="E9" s="896"/>
      <c r="F9" s="900" t="s">
        <v>258</v>
      </c>
      <c r="G9" s="901"/>
      <c r="H9" s="887" t="s">
        <v>259</v>
      </c>
      <c r="I9" s="896"/>
      <c r="J9" s="900" t="s">
        <v>258</v>
      </c>
      <c r="K9" s="901"/>
      <c r="L9" s="877" t="s">
        <v>259</v>
      </c>
      <c r="M9" s="885"/>
      <c r="N9" s="900" t="s">
        <v>258</v>
      </c>
      <c r="O9" s="901"/>
      <c r="P9" s="887" t="s">
        <v>259</v>
      </c>
      <c r="Q9" s="896"/>
      <c r="R9" s="900" t="s">
        <v>258</v>
      </c>
      <c r="S9" s="901"/>
      <c r="T9" s="877" t="s">
        <v>259</v>
      </c>
      <c r="U9" s="896"/>
      <c r="V9" s="900" t="s">
        <v>258</v>
      </c>
      <c r="W9" s="901"/>
      <c r="X9" s="877" t="s">
        <v>259</v>
      </c>
    </row>
    <row r="10" spans="3:24" ht="51.75" thickBot="1">
      <c r="C10" s="891"/>
      <c r="D10" s="894"/>
      <c r="E10" s="897"/>
      <c r="F10" s="100" t="s">
        <v>253</v>
      </c>
      <c r="G10" s="100" t="s">
        <v>260</v>
      </c>
      <c r="H10" s="888"/>
      <c r="I10" s="897"/>
      <c r="J10" s="100" t="s">
        <v>253</v>
      </c>
      <c r="K10" s="100" t="s">
        <v>260</v>
      </c>
      <c r="L10" s="878"/>
      <c r="M10" s="886"/>
      <c r="N10" s="100" t="s">
        <v>253</v>
      </c>
      <c r="O10" s="100" t="s">
        <v>260</v>
      </c>
      <c r="P10" s="888"/>
      <c r="Q10" s="897"/>
      <c r="R10" s="100" t="s">
        <v>253</v>
      </c>
      <c r="S10" s="100" t="s">
        <v>260</v>
      </c>
      <c r="T10" s="878"/>
      <c r="U10" s="897"/>
      <c r="V10" s="100" t="s">
        <v>253</v>
      </c>
      <c r="W10" s="100" t="s">
        <v>260</v>
      </c>
      <c r="X10" s="878"/>
    </row>
    <row r="11" spans="3:24" ht="12.75">
      <c r="C11" s="101">
        <v>1</v>
      </c>
      <c r="D11" s="378" t="s">
        <v>261</v>
      </c>
      <c r="E11" s="247">
        <f aca="true" t="shared" si="0" ref="E11:H17">I11+M11+Q11+U11</f>
        <v>144.798</v>
      </c>
      <c r="F11" s="102">
        <f t="shared" si="0"/>
        <v>144.798</v>
      </c>
      <c r="G11" s="102">
        <f t="shared" si="0"/>
        <v>77.517</v>
      </c>
      <c r="H11" s="107"/>
      <c r="I11" s="405">
        <f>I12+I14+I13</f>
        <v>144.798</v>
      </c>
      <c r="J11" s="103">
        <f>J12+J14+J13</f>
        <v>144.798</v>
      </c>
      <c r="K11" s="103">
        <f>K12+K14</f>
        <v>77.517</v>
      </c>
      <c r="L11" s="370"/>
      <c r="M11" s="106"/>
      <c r="N11" s="104"/>
      <c r="O11" s="104"/>
      <c r="P11" s="107"/>
      <c r="Q11" s="410"/>
      <c r="R11" s="105"/>
      <c r="S11" s="105"/>
      <c r="T11" s="195"/>
      <c r="U11" s="106"/>
      <c r="V11" s="104"/>
      <c r="W11" s="104"/>
      <c r="X11" s="107"/>
    </row>
    <row r="12" spans="3:24" ht="12.75">
      <c r="C12" s="108">
        <v>2</v>
      </c>
      <c r="D12" s="379" t="s">
        <v>262</v>
      </c>
      <c r="E12" s="112">
        <f t="shared" si="0"/>
        <v>80.65</v>
      </c>
      <c r="F12" s="110">
        <f t="shared" si="0"/>
        <v>80.65</v>
      </c>
      <c r="G12" s="110">
        <f t="shared" si="0"/>
        <v>71.89</v>
      </c>
      <c r="H12" s="114"/>
      <c r="I12" s="110">
        <f>J12+L12</f>
        <v>80.65</v>
      </c>
      <c r="J12" s="113">
        <v>80.65</v>
      </c>
      <c r="K12" s="113">
        <v>71.89</v>
      </c>
      <c r="L12" s="111"/>
      <c r="M12" s="116"/>
      <c r="N12" s="115"/>
      <c r="O12" s="115"/>
      <c r="P12" s="114"/>
      <c r="Q12" s="411"/>
      <c r="R12" s="115"/>
      <c r="S12" s="115"/>
      <c r="T12" s="111"/>
      <c r="U12" s="116"/>
      <c r="V12" s="115"/>
      <c r="W12" s="115"/>
      <c r="X12" s="114"/>
    </row>
    <row r="13" spans="3:24" ht="12.75">
      <c r="C13" s="365">
        <v>3</v>
      </c>
      <c r="D13" s="380" t="s">
        <v>481</v>
      </c>
      <c r="E13" s="250">
        <f t="shared" si="0"/>
        <v>6</v>
      </c>
      <c r="F13" s="345">
        <f t="shared" si="0"/>
        <v>6</v>
      </c>
      <c r="G13" s="345"/>
      <c r="H13" s="351"/>
      <c r="I13" s="345">
        <f>J13+L13</f>
        <v>6</v>
      </c>
      <c r="J13" s="350">
        <v>6</v>
      </c>
      <c r="K13" s="350"/>
      <c r="L13" s="349"/>
      <c r="M13" s="353"/>
      <c r="N13" s="352"/>
      <c r="O13" s="352"/>
      <c r="P13" s="351"/>
      <c r="Q13" s="412"/>
      <c r="R13" s="352"/>
      <c r="S13" s="352"/>
      <c r="T13" s="349"/>
      <c r="U13" s="353"/>
      <c r="V13" s="352"/>
      <c r="W13" s="352"/>
      <c r="X13" s="351"/>
    </row>
    <row r="14" spans="3:24" ht="12.75">
      <c r="C14" s="108">
        <v>4</v>
      </c>
      <c r="D14" s="120" t="s">
        <v>263</v>
      </c>
      <c r="E14" s="250">
        <f t="shared" si="0"/>
        <v>58.148</v>
      </c>
      <c r="F14" s="345">
        <f t="shared" si="0"/>
        <v>58.148</v>
      </c>
      <c r="G14" s="251">
        <f t="shared" si="0"/>
        <v>5.627</v>
      </c>
      <c r="H14" s="351"/>
      <c r="I14" s="345">
        <f>J14+L14</f>
        <v>58.148</v>
      </c>
      <c r="J14" s="354">
        <v>58.148</v>
      </c>
      <c r="K14" s="350">
        <v>5.627</v>
      </c>
      <c r="L14" s="349"/>
      <c r="M14" s="353"/>
      <c r="N14" s="352"/>
      <c r="O14" s="352"/>
      <c r="P14" s="351"/>
      <c r="Q14" s="412"/>
      <c r="R14" s="352"/>
      <c r="S14" s="352"/>
      <c r="T14" s="349"/>
      <c r="U14" s="353"/>
      <c r="V14" s="352"/>
      <c r="W14" s="352"/>
      <c r="X14" s="351"/>
    </row>
    <row r="15" spans="3:24" ht="12.75">
      <c r="C15" s="367">
        <v>5</v>
      </c>
      <c r="D15" s="381" t="s">
        <v>264</v>
      </c>
      <c r="E15" s="406">
        <f t="shared" si="0"/>
        <v>2211.161</v>
      </c>
      <c r="F15" s="355">
        <f t="shared" si="0"/>
        <v>2191.161</v>
      </c>
      <c r="G15" s="249">
        <f t="shared" si="0"/>
        <v>1887.298</v>
      </c>
      <c r="H15" s="249">
        <f t="shared" si="0"/>
        <v>20</v>
      </c>
      <c r="I15" s="357">
        <f>SUM(I16:I21)</f>
        <v>1808.347</v>
      </c>
      <c r="J15" s="357">
        <f>SUM(J16:J21)</f>
        <v>1788.347</v>
      </c>
      <c r="K15" s="357">
        <f>SUM(K16:K21)</f>
        <v>1539.747</v>
      </c>
      <c r="L15" s="357">
        <f>SUM(L16:L21)</f>
        <v>20</v>
      </c>
      <c r="M15" s="140">
        <f>SUM(M16:M20)</f>
        <v>402.814</v>
      </c>
      <c r="N15" s="249">
        <f>SUM(N16:N20)</f>
        <v>402.814</v>
      </c>
      <c r="O15" s="249">
        <f>SUM(O16:O20)</f>
        <v>347.551</v>
      </c>
      <c r="P15" s="84"/>
      <c r="Q15" s="357"/>
      <c r="R15" s="249"/>
      <c r="S15" s="249"/>
      <c r="T15" s="356"/>
      <c r="U15" s="140"/>
      <c r="V15" s="249"/>
      <c r="W15" s="249"/>
      <c r="X15" s="84"/>
    </row>
    <row r="16" spans="3:24" ht="12.75">
      <c r="C16" s="120">
        <v>6</v>
      </c>
      <c r="D16" s="120" t="s">
        <v>149</v>
      </c>
      <c r="E16" s="112">
        <f aca="true" t="shared" si="1" ref="E16:G40">I16+M16+Q16+U16</f>
        <v>1977.3609999999999</v>
      </c>
      <c r="F16" s="128">
        <f t="shared" si="0"/>
        <v>1967.3609999999999</v>
      </c>
      <c r="G16" s="118">
        <f t="shared" si="0"/>
        <v>1756.3400000000001</v>
      </c>
      <c r="H16" s="118">
        <f t="shared" si="0"/>
        <v>10</v>
      </c>
      <c r="I16" s="110">
        <f>J16+L16</f>
        <v>1708.347</v>
      </c>
      <c r="J16" s="328">
        <v>1698.347</v>
      </c>
      <c r="K16" s="329">
        <v>1539.747</v>
      </c>
      <c r="L16" s="129">
        <v>10</v>
      </c>
      <c r="M16" s="112">
        <f>N16+P16</f>
        <v>269.014</v>
      </c>
      <c r="N16" s="251">
        <v>269.014</v>
      </c>
      <c r="O16" s="251">
        <v>216.593</v>
      </c>
      <c r="P16" s="131"/>
      <c r="Q16" s="110"/>
      <c r="R16" s="118"/>
      <c r="S16" s="118"/>
      <c r="T16" s="129"/>
      <c r="U16" s="112"/>
      <c r="V16" s="118"/>
      <c r="W16" s="118"/>
      <c r="X16" s="131"/>
    </row>
    <row r="17" spans="3:24" ht="12.75">
      <c r="C17" s="367">
        <v>7</v>
      </c>
      <c r="D17" s="367" t="s">
        <v>482</v>
      </c>
      <c r="E17" s="250">
        <f t="shared" si="1"/>
        <v>10</v>
      </c>
      <c r="F17" s="358"/>
      <c r="G17" s="251"/>
      <c r="H17" s="118">
        <f t="shared" si="0"/>
        <v>10</v>
      </c>
      <c r="I17" s="345">
        <f>J17+L17</f>
        <v>10</v>
      </c>
      <c r="J17" s="251"/>
      <c r="K17" s="251"/>
      <c r="L17" s="347">
        <v>10</v>
      </c>
      <c r="M17" s="250"/>
      <c r="N17" s="251"/>
      <c r="O17" s="251"/>
      <c r="P17" s="348"/>
      <c r="Q17" s="345"/>
      <c r="R17" s="251"/>
      <c r="S17" s="251"/>
      <c r="T17" s="347"/>
      <c r="U17" s="250"/>
      <c r="V17" s="251"/>
      <c r="W17" s="251"/>
      <c r="X17" s="348"/>
    </row>
    <row r="18" spans="3:24" s="28" customFormat="1" ht="12.75">
      <c r="C18" s="330">
        <v>8</v>
      </c>
      <c r="D18" s="330" t="s">
        <v>265</v>
      </c>
      <c r="E18" s="335">
        <f t="shared" si="1"/>
        <v>70</v>
      </c>
      <c r="F18" s="332">
        <f>J18+N18+R18+V18</f>
        <v>70</v>
      </c>
      <c r="G18" s="333"/>
      <c r="H18" s="336"/>
      <c r="I18" s="331">
        <f>J18+L18</f>
        <v>70</v>
      </c>
      <c r="J18" s="333">
        <v>70</v>
      </c>
      <c r="K18" s="333"/>
      <c r="L18" s="334"/>
      <c r="M18" s="335"/>
      <c r="N18" s="333"/>
      <c r="O18" s="333"/>
      <c r="P18" s="336"/>
      <c r="Q18" s="331"/>
      <c r="R18" s="333"/>
      <c r="S18" s="333"/>
      <c r="T18" s="334"/>
      <c r="U18" s="335"/>
      <c r="V18" s="333"/>
      <c r="W18" s="333"/>
      <c r="X18" s="336"/>
    </row>
    <row r="19" spans="3:24" ht="12.75">
      <c r="C19" s="120">
        <v>9</v>
      </c>
      <c r="D19" s="330" t="s">
        <v>266</v>
      </c>
      <c r="E19" s="112">
        <f t="shared" si="1"/>
        <v>1</v>
      </c>
      <c r="F19" s="128">
        <f>J19+N19+R19+V19</f>
        <v>1</v>
      </c>
      <c r="G19" s="118"/>
      <c r="H19" s="131"/>
      <c r="I19" s="110">
        <f>J19+L19</f>
        <v>1</v>
      </c>
      <c r="J19" s="118">
        <v>1</v>
      </c>
      <c r="K19" s="118"/>
      <c r="L19" s="129"/>
      <c r="M19" s="112"/>
      <c r="N19" s="118"/>
      <c r="O19" s="118"/>
      <c r="P19" s="131"/>
      <c r="Q19" s="110"/>
      <c r="R19" s="118"/>
      <c r="S19" s="118"/>
      <c r="T19" s="129"/>
      <c r="U19" s="112"/>
      <c r="V19" s="118"/>
      <c r="W19" s="118"/>
      <c r="X19" s="131"/>
    </row>
    <row r="20" spans="3:24" ht="12.75">
      <c r="C20" s="120">
        <f>+C19+1</f>
        <v>10</v>
      </c>
      <c r="D20" s="330" t="s">
        <v>267</v>
      </c>
      <c r="E20" s="112">
        <f t="shared" si="1"/>
        <v>133.8</v>
      </c>
      <c r="F20" s="128">
        <f>J20+N20+R20+V20</f>
        <v>133.8</v>
      </c>
      <c r="G20" s="118">
        <f>K20+O20+S20+W20</f>
        <v>130.958</v>
      </c>
      <c r="H20" s="131"/>
      <c r="I20" s="110"/>
      <c r="J20" s="118"/>
      <c r="K20" s="118"/>
      <c r="L20" s="129"/>
      <c r="M20" s="112">
        <f>N20+P20</f>
        <v>133.8</v>
      </c>
      <c r="N20" s="118">
        <v>133.8</v>
      </c>
      <c r="O20" s="130">
        <v>130.958</v>
      </c>
      <c r="P20" s="131"/>
      <c r="Q20" s="110"/>
      <c r="R20" s="118"/>
      <c r="S20" s="118"/>
      <c r="T20" s="129"/>
      <c r="U20" s="112"/>
      <c r="V20" s="118"/>
      <c r="W20" s="118"/>
      <c r="X20" s="131"/>
    </row>
    <row r="21" spans="3:24" ht="12.75">
      <c r="C21" s="120">
        <v>11</v>
      </c>
      <c r="D21" s="330" t="s">
        <v>517</v>
      </c>
      <c r="E21" s="112">
        <f t="shared" si="1"/>
        <v>19</v>
      </c>
      <c r="F21" s="128">
        <f>J21+N21+R21+V21</f>
        <v>19</v>
      </c>
      <c r="G21" s="118"/>
      <c r="H21" s="131"/>
      <c r="I21" s="110">
        <f>J21+L21</f>
        <v>19</v>
      </c>
      <c r="J21" s="118">
        <v>19</v>
      </c>
      <c r="K21" s="118"/>
      <c r="L21" s="129"/>
      <c r="M21" s="112"/>
      <c r="N21" s="118"/>
      <c r="O21" s="130"/>
      <c r="P21" s="131"/>
      <c r="Q21" s="110"/>
      <c r="R21" s="118"/>
      <c r="S21" s="118"/>
      <c r="T21" s="129"/>
      <c r="U21" s="112"/>
      <c r="V21" s="118"/>
      <c r="W21" s="118"/>
      <c r="X21" s="131"/>
    </row>
    <row r="22" spans="3:24" ht="12.75">
      <c r="C22" s="120">
        <v>12</v>
      </c>
      <c r="D22" s="382" t="s">
        <v>268</v>
      </c>
      <c r="E22" s="126">
        <f t="shared" si="1"/>
        <v>57.537</v>
      </c>
      <c r="F22" s="123">
        <f>J22+N22+R22+V22</f>
        <v>57.537</v>
      </c>
      <c r="G22" s="124">
        <f>K22+O22+S22+W22</f>
        <v>55.368</v>
      </c>
      <c r="H22" s="127"/>
      <c r="I22" s="122">
        <f aca="true" t="shared" si="2" ref="I22:I28">J22+L22</f>
        <v>57.537</v>
      </c>
      <c r="J22" s="124">
        <v>57.537</v>
      </c>
      <c r="K22" s="132">
        <v>55.368</v>
      </c>
      <c r="L22" s="125"/>
      <c r="M22" s="112"/>
      <c r="N22" s="118"/>
      <c r="O22" s="118"/>
      <c r="P22" s="131"/>
      <c r="Q22" s="110"/>
      <c r="R22" s="118"/>
      <c r="S22" s="118"/>
      <c r="T22" s="129"/>
      <c r="U22" s="112"/>
      <c r="V22" s="118"/>
      <c r="W22" s="118"/>
      <c r="X22" s="131"/>
    </row>
    <row r="23" spans="3:24" ht="12.75" customHeight="1">
      <c r="C23" s="133">
        <v>13</v>
      </c>
      <c r="D23" s="383" t="s">
        <v>269</v>
      </c>
      <c r="E23" s="126">
        <f t="shared" si="1"/>
        <v>2998.591</v>
      </c>
      <c r="F23" s="123">
        <f t="shared" si="1"/>
        <v>2949.891</v>
      </c>
      <c r="G23" s="123">
        <f t="shared" si="1"/>
        <v>1.654</v>
      </c>
      <c r="H23" s="127">
        <f>SUM(H24:H37)</f>
        <v>48.7</v>
      </c>
      <c r="I23" s="122">
        <f>J23+L23</f>
        <v>2508.0899999999997</v>
      </c>
      <c r="J23" s="124">
        <f>SUM(J24:J40)</f>
        <v>2459.39</v>
      </c>
      <c r="K23" s="124"/>
      <c r="L23" s="125">
        <f>SUM(L24:L37)</f>
        <v>48.7</v>
      </c>
      <c r="M23" s="126">
        <f>N23+P23</f>
        <v>490.50100000000003</v>
      </c>
      <c r="N23" s="124">
        <f>SUM(N24:N35)</f>
        <v>490.50100000000003</v>
      </c>
      <c r="O23" s="124">
        <f>SUM(O24:O35)</f>
        <v>1.654</v>
      </c>
      <c r="P23" s="127"/>
      <c r="Q23" s="122"/>
      <c r="R23" s="124"/>
      <c r="S23" s="124"/>
      <c r="T23" s="125"/>
      <c r="U23" s="126"/>
      <c r="V23" s="124"/>
      <c r="W23" s="118"/>
      <c r="X23" s="131"/>
    </row>
    <row r="24" spans="3:24" ht="12.75">
      <c r="C24" s="120">
        <v>14</v>
      </c>
      <c r="D24" s="384" t="s">
        <v>270</v>
      </c>
      <c r="E24" s="112">
        <f t="shared" si="1"/>
        <v>1785</v>
      </c>
      <c r="F24" s="128">
        <f t="shared" si="1"/>
        <v>1785</v>
      </c>
      <c r="G24" s="118"/>
      <c r="H24" s="131"/>
      <c r="I24" s="110">
        <f t="shared" si="2"/>
        <v>1785</v>
      </c>
      <c r="J24" s="118">
        <v>1785</v>
      </c>
      <c r="K24" s="118"/>
      <c r="L24" s="129"/>
      <c r="M24" s="112"/>
      <c r="N24" s="118"/>
      <c r="O24" s="118"/>
      <c r="P24" s="131"/>
      <c r="Q24" s="110"/>
      <c r="R24" s="118"/>
      <c r="S24" s="118"/>
      <c r="T24" s="129"/>
      <c r="U24" s="112"/>
      <c r="V24" s="118"/>
      <c r="W24" s="118"/>
      <c r="X24" s="131"/>
    </row>
    <row r="25" spans="3:24" ht="12.75">
      <c r="C25" s="120">
        <v>15</v>
      </c>
      <c r="D25" s="384" t="s">
        <v>271</v>
      </c>
      <c r="E25" s="112">
        <f t="shared" si="1"/>
        <v>25</v>
      </c>
      <c r="F25" s="128">
        <f t="shared" si="1"/>
        <v>25</v>
      </c>
      <c r="G25" s="118"/>
      <c r="H25" s="131"/>
      <c r="I25" s="110">
        <f t="shared" si="2"/>
        <v>25</v>
      </c>
      <c r="J25" s="118">
        <v>25</v>
      </c>
      <c r="K25" s="118"/>
      <c r="L25" s="129"/>
      <c r="M25" s="112"/>
      <c r="N25" s="118"/>
      <c r="O25" s="118"/>
      <c r="P25" s="131"/>
      <c r="Q25" s="110"/>
      <c r="R25" s="118"/>
      <c r="S25" s="118"/>
      <c r="T25" s="129"/>
      <c r="U25" s="112"/>
      <c r="V25" s="118"/>
      <c r="W25" s="118"/>
      <c r="X25" s="131"/>
    </row>
    <row r="26" spans="3:24" ht="12.75">
      <c r="C26" s="120">
        <v>16</v>
      </c>
      <c r="D26" s="384" t="s">
        <v>272</v>
      </c>
      <c r="E26" s="112">
        <f t="shared" si="1"/>
        <v>55</v>
      </c>
      <c r="F26" s="128">
        <f t="shared" si="1"/>
        <v>55</v>
      </c>
      <c r="G26" s="118"/>
      <c r="H26" s="131"/>
      <c r="I26" s="110">
        <f t="shared" si="2"/>
        <v>55</v>
      </c>
      <c r="J26" s="118">
        <v>55</v>
      </c>
      <c r="K26" s="118"/>
      <c r="L26" s="129"/>
      <c r="M26" s="112"/>
      <c r="N26" s="118"/>
      <c r="O26" s="118"/>
      <c r="P26" s="131"/>
      <c r="Q26" s="110"/>
      <c r="R26" s="118"/>
      <c r="S26" s="118"/>
      <c r="T26" s="129"/>
      <c r="U26" s="112"/>
      <c r="V26" s="118"/>
      <c r="W26" s="118"/>
      <c r="X26" s="131"/>
    </row>
    <row r="27" spans="3:24" ht="12.75">
      <c r="C27" s="120">
        <v>17</v>
      </c>
      <c r="D27" s="384" t="s">
        <v>273</v>
      </c>
      <c r="E27" s="112">
        <f t="shared" si="1"/>
        <v>5</v>
      </c>
      <c r="F27" s="128">
        <f t="shared" si="1"/>
        <v>5</v>
      </c>
      <c r="G27" s="118"/>
      <c r="H27" s="131"/>
      <c r="I27" s="110">
        <f t="shared" si="2"/>
        <v>5</v>
      </c>
      <c r="J27" s="118">
        <v>5</v>
      </c>
      <c r="K27" s="118"/>
      <c r="L27" s="129"/>
      <c r="M27" s="112"/>
      <c r="N27" s="118"/>
      <c r="O27" s="118"/>
      <c r="P27" s="131"/>
      <c r="Q27" s="110"/>
      <c r="R27" s="118"/>
      <c r="S27" s="118"/>
      <c r="T27" s="129"/>
      <c r="U27" s="112"/>
      <c r="V27" s="118"/>
      <c r="W27" s="118"/>
      <c r="X27" s="131"/>
    </row>
    <row r="28" spans="3:24" ht="12.75">
      <c r="C28" s="133">
        <v>18</v>
      </c>
      <c r="D28" s="384" t="s">
        <v>274</v>
      </c>
      <c r="E28" s="112">
        <f t="shared" si="1"/>
        <v>280</v>
      </c>
      <c r="F28" s="128">
        <f t="shared" si="1"/>
        <v>280</v>
      </c>
      <c r="G28" s="118"/>
      <c r="H28" s="131"/>
      <c r="I28" s="110">
        <f t="shared" si="2"/>
        <v>280</v>
      </c>
      <c r="J28" s="118">
        <v>280</v>
      </c>
      <c r="K28" s="118"/>
      <c r="L28" s="129"/>
      <c r="M28" s="112"/>
      <c r="N28" s="118"/>
      <c r="O28" s="118"/>
      <c r="P28" s="131"/>
      <c r="Q28" s="110"/>
      <c r="R28" s="118"/>
      <c r="S28" s="118"/>
      <c r="T28" s="129"/>
      <c r="U28" s="112"/>
      <c r="V28" s="118"/>
      <c r="W28" s="118"/>
      <c r="X28" s="131"/>
    </row>
    <row r="29" spans="3:24" ht="12.75">
      <c r="C29" s="133">
        <v>19</v>
      </c>
      <c r="D29" s="384" t="s">
        <v>83</v>
      </c>
      <c r="E29" s="112">
        <f t="shared" si="1"/>
        <v>343.6</v>
      </c>
      <c r="F29" s="128">
        <f t="shared" si="1"/>
        <v>343.6</v>
      </c>
      <c r="G29" s="118"/>
      <c r="H29" s="131"/>
      <c r="I29" s="110"/>
      <c r="J29" s="118"/>
      <c r="K29" s="118"/>
      <c r="L29" s="129"/>
      <c r="M29" s="112">
        <f>N29+P29</f>
        <v>343.6</v>
      </c>
      <c r="N29" s="118">
        <v>343.6</v>
      </c>
      <c r="O29" s="118"/>
      <c r="P29" s="131"/>
      <c r="Q29" s="110"/>
      <c r="R29" s="118"/>
      <c r="S29" s="118"/>
      <c r="T29" s="129"/>
      <c r="U29" s="112"/>
      <c r="V29" s="118"/>
      <c r="W29" s="118"/>
      <c r="X29" s="131"/>
    </row>
    <row r="30" spans="3:24" ht="12.75">
      <c r="C30" s="133">
        <v>20</v>
      </c>
      <c r="D30" s="384" t="s">
        <v>275</v>
      </c>
      <c r="E30" s="112">
        <f t="shared" si="1"/>
        <v>4</v>
      </c>
      <c r="F30" s="128">
        <f t="shared" si="1"/>
        <v>4</v>
      </c>
      <c r="G30" s="118"/>
      <c r="H30" s="131"/>
      <c r="I30" s="110"/>
      <c r="J30" s="118"/>
      <c r="K30" s="118"/>
      <c r="L30" s="129"/>
      <c r="M30" s="112">
        <f>N30+P30</f>
        <v>4</v>
      </c>
      <c r="N30" s="118">
        <v>4</v>
      </c>
      <c r="O30" s="118"/>
      <c r="P30" s="131"/>
      <c r="Q30" s="110"/>
      <c r="R30" s="118"/>
      <c r="S30" s="118"/>
      <c r="T30" s="129"/>
      <c r="U30" s="112"/>
      <c r="V30" s="118"/>
      <c r="W30" s="118"/>
      <c r="X30" s="131"/>
    </row>
    <row r="31" spans="3:24" ht="12.75">
      <c r="C31" s="133">
        <v>21</v>
      </c>
      <c r="D31" s="384" t="s">
        <v>276</v>
      </c>
      <c r="E31" s="112">
        <f t="shared" si="1"/>
        <v>141.2</v>
      </c>
      <c r="F31" s="128">
        <f t="shared" si="1"/>
        <v>141.2</v>
      </c>
      <c r="G31" s="118"/>
      <c r="H31" s="131"/>
      <c r="I31" s="110"/>
      <c r="J31" s="118"/>
      <c r="K31" s="118"/>
      <c r="L31" s="129"/>
      <c r="M31" s="112">
        <f>N31+P31</f>
        <v>141.2</v>
      </c>
      <c r="N31" s="118">
        <v>141.2</v>
      </c>
      <c r="O31" s="118"/>
      <c r="P31" s="131"/>
      <c r="Q31" s="110"/>
      <c r="R31" s="118"/>
      <c r="S31" s="118"/>
      <c r="T31" s="129"/>
      <c r="U31" s="112"/>
      <c r="V31" s="118"/>
      <c r="W31" s="118"/>
      <c r="X31" s="131"/>
    </row>
    <row r="32" spans="3:24" ht="12.75">
      <c r="C32" s="133">
        <v>22</v>
      </c>
      <c r="D32" s="384" t="s">
        <v>277</v>
      </c>
      <c r="E32" s="112">
        <f t="shared" si="1"/>
        <v>240</v>
      </c>
      <c r="F32" s="128">
        <f t="shared" si="1"/>
        <v>240</v>
      </c>
      <c r="G32" s="118"/>
      <c r="H32" s="131"/>
      <c r="I32" s="110">
        <f>J32+L32</f>
        <v>240</v>
      </c>
      <c r="J32" s="118">
        <v>240</v>
      </c>
      <c r="K32" s="118"/>
      <c r="L32" s="129"/>
      <c r="M32" s="112"/>
      <c r="N32" s="118"/>
      <c r="O32" s="118"/>
      <c r="P32" s="131"/>
      <c r="Q32" s="110"/>
      <c r="R32" s="118"/>
      <c r="S32" s="118"/>
      <c r="T32" s="129"/>
      <c r="U32" s="112"/>
      <c r="V32" s="118"/>
      <c r="W32" s="118"/>
      <c r="X32" s="131"/>
    </row>
    <row r="33" spans="3:24" ht="25.5">
      <c r="C33" s="133">
        <v>23</v>
      </c>
      <c r="D33" s="385" t="s">
        <v>278</v>
      </c>
      <c r="E33" s="112">
        <f t="shared" si="1"/>
        <v>16.5</v>
      </c>
      <c r="F33" s="128">
        <f t="shared" si="1"/>
        <v>16.5</v>
      </c>
      <c r="G33" s="118"/>
      <c r="H33" s="131"/>
      <c r="I33" s="110">
        <f>J33+L33</f>
        <v>16.5</v>
      </c>
      <c r="J33" s="118">
        <v>16.5</v>
      </c>
      <c r="K33" s="118"/>
      <c r="L33" s="129"/>
      <c r="M33" s="112"/>
      <c r="N33" s="118"/>
      <c r="O33" s="118"/>
      <c r="P33" s="131"/>
      <c r="Q33" s="110"/>
      <c r="R33" s="118"/>
      <c r="S33" s="118"/>
      <c r="T33" s="129"/>
      <c r="U33" s="112"/>
      <c r="V33" s="118"/>
      <c r="W33" s="118"/>
      <c r="X33" s="131"/>
    </row>
    <row r="34" spans="3:24" ht="12.75">
      <c r="C34" s="133">
        <v>24</v>
      </c>
      <c r="D34" s="385" t="s">
        <v>239</v>
      </c>
      <c r="E34" s="112">
        <f t="shared" si="1"/>
        <v>1.701</v>
      </c>
      <c r="F34" s="128">
        <f t="shared" si="1"/>
        <v>1.701</v>
      </c>
      <c r="G34" s="128">
        <f t="shared" si="1"/>
        <v>1.654</v>
      </c>
      <c r="H34" s="131"/>
      <c r="I34" s="110"/>
      <c r="J34" s="118"/>
      <c r="K34" s="118"/>
      <c r="L34" s="129"/>
      <c r="M34" s="112">
        <f>N34+P34</f>
        <v>1.701</v>
      </c>
      <c r="N34" s="251">
        <v>1.701</v>
      </c>
      <c r="O34" s="118">
        <v>1.654</v>
      </c>
      <c r="P34" s="131"/>
      <c r="Q34" s="110"/>
      <c r="R34" s="118"/>
      <c r="S34" s="118"/>
      <c r="T34" s="129"/>
      <c r="U34" s="112"/>
      <c r="V34" s="118"/>
      <c r="W34" s="118"/>
      <c r="X34" s="131"/>
    </row>
    <row r="35" spans="3:24" ht="38.25">
      <c r="C35" s="366">
        <v>25</v>
      </c>
      <c r="D35" s="390" t="s">
        <v>671</v>
      </c>
      <c r="E35" s="250">
        <f t="shared" si="1"/>
        <v>48.7</v>
      </c>
      <c r="F35" s="346"/>
      <c r="G35" s="251"/>
      <c r="H35" s="348">
        <f>L35++P35+T35+X35</f>
        <v>48.7</v>
      </c>
      <c r="I35" s="345">
        <f aca="true" t="shared" si="3" ref="I35:I46">J35+L35</f>
        <v>48.7</v>
      </c>
      <c r="J35" s="251"/>
      <c r="K35" s="251"/>
      <c r="L35" s="347">
        <v>48.7</v>
      </c>
      <c r="M35" s="250"/>
      <c r="N35" s="118"/>
      <c r="O35" s="118"/>
      <c r="P35" s="131"/>
      <c r="Q35" s="110"/>
      <c r="R35" s="118"/>
      <c r="S35" s="118"/>
      <c r="T35" s="129"/>
      <c r="U35" s="112"/>
      <c r="V35" s="118"/>
      <c r="W35" s="118"/>
      <c r="X35" s="131"/>
    </row>
    <row r="36" spans="3:24" ht="12.75">
      <c r="C36" s="133">
        <v>26</v>
      </c>
      <c r="D36" s="386" t="s">
        <v>279</v>
      </c>
      <c r="E36" s="112">
        <f t="shared" si="1"/>
        <v>13.6</v>
      </c>
      <c r="F36" s="128">
        <f t="shared" si="1"/>
        <v>13.6</v>
      </c>
      <c r="G36" s="118"/>
      <c r="H36" s="131"/>
      <c r="I36" s="110">
        <f t="shared" si="3"/>
        <v>13.6</v>
      </c>
      <c r="J36" s="118">
        <v>13.6</v>
      </c>
      <c r="K36" s="118"/>
      <c r="L36" s="129"/>
      <c r="M36" s="112"/>
      <c r="N36" s="118"/>
      <c r="O36" s="118"/>
      <c r="P36" s="131"/>
      <c r="Q36" s="110"/>
      <c r="R36" s="118"/>
      <c r="S36" s="118"/>
      <c r="T36" s="129"/>
      <c r="U36" s="112"/>
      <c r="V36" s="118"/>
      <c r="W36" s="118"/>
      <c r="X36" s="131"/>
    </row>
    <row r="37" spans="3:24" ht="25.5">
      <c r="C37" s="133">
        <v>27</v>
      </c>
      <c r="D37" s="387" t="s">
        <v>461</v>
      </c>
      <c r="E37" s="112">
        <f t="shared" si="1"/>
        <v>20</v>
      </c>
      <c r="F37" s="134">
        <f t="shared" si="1"/>
        <v>20</v>
      </c>
      <c r="G37" s="134"/>
      <c r="H37" s="407"/>
      <c r="I37" s="110">
        <f t="shared" si="3"/>
        <v>20</v>
      </c>
      <c r="J37" s="118">
        <v>20</v>
      </c>
      <c r="K37" s="118"/>
      <c r="L37" s="129"/>
      <c r="M37" s="112"/>
      <c r="N37" s="118"/>
      <c r="O37" s="118"/>
      <c r="P37" s="131"/>
      <c r="Q37" s="110"/>
      <c r="R37" s="118"/>
      <c r="S37" s="118"/>
      <c r="T37" s="129"/>
      <c r="U37" s="112"/>
      <c r="V37" s="118"/>
      <c r="W37" s="118"/>
      <c r="X37" s="131"/>
    </row>
    <row r="38" spans="3:24" ht="12.75">
      <c r="C38" s="133">
        <v>28</v>
      </c>
      <c r="D38" s="387" t="s">
        <v>518</v>
      </c>
      <c r="E38" s="112">
        <f t="shared" si="1"/>
        <v>18</v>
      </c>
      <c r="F38" s="134">
        <f t="shared" si="1"/>
        <v>18</v>
      </c>
      <c r="G38" s="134"/>
      <c r="H38" s="407"/>
      <c r="I38" s="110">
        <f t="shared" si="3"/>
        <v>18</v>
      </c>
      <c r="J38" s="118">
        <v>18</v>
      </c>
      <c r="K38" s="118"/>
      <c r="L38" s="129"/>
      <c r="M38" s="112"/>
      <c r="N38" s="118"/>
      <c r="O38" s="118"/>
      <c r="P38" s="131"/>
      <c r="Q38" s="110"/>
      <c r="R38" s="118"/>
      <c r="S38" s="118"/>
      <c r="T38" s="129"/>
      <c r="U38" s="112"/>
      <c r="V38" s="118"/>
      <c r="W38" s="118"/>
      <c r="X38" s="131"/>
    </row>
    <row r="39" spans="3:24" s="339" customFormat="1" ht="24.75" customHeight="1">
      <c r="C39" s="133">
        <v>29</v>
      </c>
      <c r="D39" s="385" t="s">
        <v>519</v>
      </c>
      <c r="E39" s="343">
        <f t="shared" si="1"/>
        <v>1</v>
      </c>
      <c r="F39" s="341">
        <f t="shared" si="1"/>
        <v>1</v>
      </c>
      <c r="G39" s="341"/>
      <c r="H39" s="344"/>
      <c r="I39" s="340">
        <f t="shared" si="3"/>
        <v>1</v>
      </c>
      <c r="J39" s="341">
        <v>1</v>
      </c>
      <c r="K39" s="341"/>
      <c r="L39" s="342"/>
      <c r="M39" s="343"/>
      <c r="N39" s="341"/>
      <c r="O39" s="341"/>
      <c r="P39" s="344"/>
      <c r="Q39" s="340"/>
      <c r="R39" s="341"/>
      <c r="S39" s="341"/>
      <c r="T39" s="342"/>
      <c r="U39" s="343"/>
      <c r="V39" s="341"/>
      <c r="W39" s="341"/>
      <c r="X39" s="344"/>
    </row>
    <row r="40" spans="3:24" s="339" customFormat="1" ht="12.75" customHeight="1">
      <c r="C40" s="133">
        <v>30</v>
      </c>
      <c r="D40" s="388" t="s">
        <v>281</v>
      </c>
      <c r="E40" s="343">
        <f t="shared" si="1"/>
        <v>0.29</v>
      </c>
      <c r="F40" s="341">
        <f t="shared" si="1"/>
        <v>0.29</v>
      </c>
      <c r="G40" s="341"/>
      <c r="H40" s="344"/>
      <c r="I40" s="340">
        <f t="shared" si="3"/>
        <v>0.29</v>
      </c>
      <c r="J40" s="341">
        <v>0.29</v>
      </c>
      <c r="K40" s="341"/>
      <c r="L40" s="342"/>
      <c r="M40" s="343"/>
      <c r="N40" s="341"/>
      <c r="O40" s="341"/>
      <c r="P40" s="344"/>
      <c r="Q40" s="340"/>
      <c r="R40" s="341"/>
      <c r="S40" s="341"/>
      <c r="T40" s="342"/>
      <c r="U40" s="343"/>
      <c r="V40" s="341"/>
      <c r="W40" s="341"/>
      <c r="X40" s="344"/>
    </row>
    <row r="41" spans="3:24" ht="12.75">
      <c r="C41" s="133">
        <v>31</v>
      </c>
      <c r="D41" s="389" t="s">
        <v>637</v>
      </c>
      <c r="E41" s="140">
        <f aca="true" t="shared" si="4" ref="E41:G74">I41+M41+Q41+U41</f>
        <v>202.1</v>
      </c>
      <c r="F41" s="359">
        <f t="shared" si="4"/>
        <v>202.1</v>
      </c>
      <c r="G41" s="249"/>
      <c r="H41" s="84"/>
      <c r="I41" s="357">
        <f t="shared" si="3"/>
        <v>175.1</v>
      </c>
      <c r="J41" s="249">
        <f>SUM(J42:J47)</f>
        <v>175.1</v>
      </c>
      <c r="K41" s="251"/>
      <c r="L41" s="347"/>
      <c r="M41" s="140"/>
      <c r="N41" s="249"/>
      <c r="O41" s="251"/>
      <c r="P41" s="348"/>
      <c r="Q41" s="345"/>
      <c r="R41" s="251"/>
      <c r="S41" s="251"/>
      <c r="T41" s="347"/>
      <c r="U41" s="249">
        <f>SUM(U42:U47)</f>
        <v>27</v>
      </c>
      <c r="V41" s="249">
        <f>SUM(V42:V47)</f>
        <v>27</v>
      </c>
      <c r="W41" s="251"/>
      <c r="X41" s="348"/>
    </row>
    <row r="42" spans="3:24" ht="12.75">
      <c r="C42" s="133">
        <v>32</v>
      </c>
      <c r="D42" s="384" t="s">
        <v>288</v>
      </c>
      <c r="E42" s="250">
        <f t="shared" si="4"/>
        <v>10</v>
      </c>
      <c r="F42" s="346">
        <f t="shared" si="4"/>
        <v>10</v>
      </c>
      <c r="G42" s="251"/>
      <c r="H42" s="348"/>
      <c r="I42" s="345">
        <f t="shared" si="3"/>
        <v>10</v>
      </c>
      <c r="J42" s="251">
        <v>10</v>
      </c>
      <c r="K42" s="251"/>
      <c r="L42" s="347"/>
      <c r="M42" s="250"/>
      <c r="N42" s="251"/>
      <c r="O42" s="251"/>
      <c r="P42" s="348"/>
      <c r="Q42" s="345"/>
      <c r="R42" s="251"/>
      <c r="S42" s="251"/>
      <c r="T42" s="347"/>
      <c r="U42" s="250"/>
      <c r="V42" s="251"/>
      <c r="W42" s="251"/>
      <c r="X42" s="348"/>
    </row>
    <row r="43" spans="3:24" ht="12.75" customHeight="1">
      <c r="C43" s="133">
        <v>33</v>
      </c>
      <c r="D43" s="384" t="s">
        <v>289</v>
      </c>
      <c r="E43" s="250">
        <f t="shared" si="4"/>
        <v>55</v>
      </c>
      <c r="F43" s="346">
        <f t="shared" si="4"/>
        <v>55</v>
      </c>
      <c r="G43" s="251"/>
      <c r="H43" s="348"/>
      <c r="I43" s="345">
        <f t="shared" si="3"/>
        <v>55</v>
      </c>
      <c r="J43" s="251">
        <v>55</v>
      </c>
      <c r="K43" s="251"/>
      <c r="L43" s="347"/>
      <c r="M43" s="250"/>
      <c r="N43" s="251"/>
      <c r="O43" s="251"/>
      <c r="P43" s="348"/>
      <c r="Q43" s="345"/>
      <c r="R43" s="251"/>
      <c r="S43" s="251"/>
      <c r="T43" s="347"/>
      <c r="U43" s="250"/>
      <c r="V43" s="251"/>
      <c r="W43" s="251"/>
      <c r="X43" s="348"/>
    </row>
    <row r="44" spans="3:24" ht="12.75">
      <c r="C44" s="133">
        <v>34</v>
      </c>
      <c r="D44" s="390" t="s">
        <v>290</v>
      </c>
      <c r="E44" s="250">
        <f t="shared" si="4"/>
        <v>100</v>
      </c>
      <c r="F44" s="346">
        <f t="shared" si="4"/>
        <v>100</v>
      </c>
      <c r="G44" s="251"/>
      <c r="H44" s="348"/>
      <c r="I44" s="345">
        <f t="shared" si="3"/>
        <v>100</v>
      </c>
      <c r="J44" s="251">
        <v>100</v>
      </c>
      <c r="K44" s="251"/>
      <c r="L44" s="347"/>
      <c r="M44" s="250"/>
      <c r="N44" s="251"/>
      <c r="O44" s="251"/>
      <c r="P44" s="348"/>
      <c r="Q44" s="345"/>
      <c r="R44" s="251"/>
      <c r="S44" s="251"/>
      <c r="T44" s="347"/>
      <c r="U44" s="250"/>
      <c r="V44" s="251"/>
      <c r="W44" s="251"/>
      <c r="X44" s="348"/>
    </row>
    <row r="45" spans="3:24" ht="12.75">
      <c r="C45" s="133">
        <v>35</v>
      </c>
      <c r="D45" s="384" t="s">
        <v>291</v>
      </c>
      <c r="E45" s="250">
        <f t="shared" si="4"/>
        <v>0.1</v>
      </c>
      <c r="F45" s="346">
        <f t="shared" si="4"/>
        <v>0.1</v>
      </c>
      <c r="G45" s="251"/>
      <c r="H45" s="348"/>
      <c r="I45" s="345">
        <f t="shared" si="3"/>
        <v>0.1</v>
      </c>
      <c r="J45" s="251">
        <v>0.1</v>
      </c>
      <c r="K45" s="251"/>
      <c r="L45" s="347"/>
      <c r="M45" s="250"/>
      <c r="N45" s="251"/>
      <c r="O45" s="251"/>
      <c r="P45" s="348"/>
      <c r="Q45" s="345"/>
      <c r="R45" s="251"/>
      <c r="S45" s="251"/>
      <c r="T45" s="347"/>
      <c r="U45" s="250"/>
      <c r="V45" s="251"/>
      <c r="W45" s="251"/>
      <c r="X45" s="348"/>
    </row>
    <row r="46" spans="3:24" ht="12.75">
      <c r="C46" s="133">
        <v>36</v>
      </c>
      <c r="D46" s="384" t="s">
        <v>520</v>
      </c>
      <c r="E46" s="250">
        <f t="shared" si="4"/>
        <v>10</v>
      </c>
      <c r="F46" s="346">
        <f t="shared" si="4"/>
        <v>10</v>
      </c>
      <c r="G46" s="251"/>
      <c r="H46" s="348"/>
      <c r="I46" s="345">
        <f t="shared" si="3"/>
        <v>10</v>
      </c>
      <c r="J46" s="251">
        <v>10</v>
      </c>
      <c r="K46" s="251"/>
      <c r="L46" s="347"/>
      <c r="M46" s="250"/>
      <c r="N46" s="251"/>
      <c r="O46" s="251"/>
      <c r="P46" s="348"/>
      <c r="Q46" s="345"/>
      <c r="R46" s="251"/>
      <c r="S46" s="251"/>
      <c r="T46" s="347"/>
      <c r="U46" s="250"/>
      <c r="V46" s="251"/>
      <c r="W46" s="251"/>
      <c r="X46" s="348"/>
    </row>
    <row r="47" spans="3:24" ht="12.75">
      <c r="C47" s="133">
        <v>37</v>
      </c>
      <c r="D47" s="384" t="s">
        <v>292</v>
      </c>
      <c r="E47" s="250">
        <f t="shared" si="4"/>
        <v>27</v>
      </c>
      <c r="F47" s="346">
        <f t="shared" si="4"/>
        <v>27</v>
      </c>
      <c r="G47" s="251"/>
      <c r="H47" s="348"/>
      <c r="I47" s="345"/>
      <c r="J47" s="251"/>
      <c r="K47" s="251"/>
      <c r="L47" s="347"/>
      <c r="M47" s="250"/>
      <c r="N47" s="251"/>
      <c r="O47" s="251"/>
      <c r="P47" s="348"/>
      <c r="Q47" s="345"/>
      <c r="R47" s="251"/>
      <c r="S47" s="251"/>
      <c r="T47" s="347"/>
      <c r="U47" s="250">
        <f>V47</f>
        <v>27</v>
      </c>
      <c r="V47" s="251">
        <v>27</v>
      </c>
      <c r="W47" s="251"/>
      <c r="X47" s="348"/>
    </row>
    <row r="48" spans="3:24" ht="12.75">
      <c r="C48" s="133">
        <v>38</v>
      </c>
      <c r="D48" s="391" t="s">
        <v>639</v>
      </c>
      <c r="E48" s="140">
        <f t="shared" si="4"/>
        <v>485.3</v>
      </c>
      <c r="F48" s="359">
        <f t="shared" si="4"/>
        <v>485.3</v>
      </c>
      <c r="G48" s="359">
        <f t="shared" si="4"/>
        <v>4.929</v>
      </c>
      <c r="H48" s="84"/>
      <c r="I48" s="371">
        <f>J48+L48</f>
        <v>480</v>
      </c>
      <c r="J48" s="249">
        <f>SUM(J49:J55)</f>
        <v>480</v>
      </c>
      <c r="K48" s="249">
        <f>SUM(K49:K55)</f>
        <v>4.929</v>
      </c>
      <c r="L48" s="356"/>
      <c r="M48" s="360">
        <f>SUM(M49:M55)</f>
        <v>5.3</v>
      </c>
      <c r="N48" s="249">
        <f>SUM(N49:N55)</f>
        <v>5.3</v>
      </c>
      <c r="O48" s="345"/>
      <c r="P48" s="84"/>
      <c r="Q48" s="345"/>
      <c r="R48" s="251"/>
      <c r="S48" s="251"/>
      <c r="T48" s="347"/>
      <c r="U48" s="250"/>
      <c r="V48" s="251"/>
      <c r="W48" s="251"/>
      <c r="X48" s="348"/>
    </row>
    <row r="49" spans="3:24" ht="12.75">
      <c r="C49" s="366">
        <v>39</v>
      </c>
      <c r="D49" s="390" t="s">
        <v>293</v>
      </c>
      <c r="E49" s="250">
        <f t="shared" si="4"/>
        <v>250</v>
      </c>
      <c r="F49" s="345">
        <f t="shared" si="4"/>
        <v>250</v>
      </c>
      <c r="G49" s="251"/>
      <c r="H49" s="348"/>
      <c r="I49" s="331">
        <f>J49+L49</f>
        <v>250</v>
      </c>
      <c r="J49" s="333">
        <f>200+50</f>
        <v>250</v>
      </c>
      <c r="K49" s="333"/>
      <c r="L49" s="347"/>
      <c r="M49" s="250"/>
      <c r="N49" s="251"/>
      <c r="O49" s="251"/>
      <c r="P49" s="348"/>
      <c r="Q49" s="345"/>
      <c r="R49" s="251"/>
      <c r="S49" s="251"/>
      <c r="T49" s="347"/>
      <c r="U49" s="250"/>
      <c r="V49" s="251"/>
      <c r="W49" s="251"/>
      <c r="X49" s="348"/>
    </row>
    <row r="50" spans="3:24" ht="12.75">
      <c r="C50" s="133">
        <v>40</v>
      </c>
      <c r="D50" s="388" t="s">
        <v>294</v>
      </c>
      <c r="E50" s="250">
        <f t="shared" si="4"/>
        <v>150</v>
      </c>
      <c r="F50" s="346">
        <f t="shared" si="4"/>
        <v>150</v>
      </c>
      <c r="G50" s="251"/>
      <c r="H50" s="348"/>
      <c r="I50" s="345">
        <f>J50+L50</f>
        <v>150</v>
      </c>
      <c r="J50" s="251">
        <v>150</v>
      </c>
      <c r="K50" s="251"/>
      <c r="L50" s="347"/>
      <c r="M50" s="250"/>
      <c r="N50" s="251"/>
      <c r="O50" s="251"/>
      <c r="P50" s="348"/>
      <c r="Q50" s="345"/>
      <c r="R50" s="251"/>
      <c r="S50" s="251"/>
      <c r="T50" s="347"/>
      <c r="U50" s="250"/>
      <c r="V50" s="251"/>
      <c r="W50" s="251"/>
      <c r="X50" s="348"/>
    </row>
    <row r="51" spans="3:24" ht="12.75">
      <c r="C51" s="133">
        <v>41</v>
      </c>
      <c r="D51" s="384" t="s">
        <v>497</v>
      </c>
      <c r="E51" s="112">
        <f t="shared" si="4"/>
        <v>5.3</v>
      </c>
      <c r="F51" s="134">
        <f t="shared" si="4"/>
        <v>5.3</v>
      </c>
      <c r="G51" s="118"/>
      <c r="H51" s="131"/>
      <c r="I51" s="110"/>
      <c r="J51" s="118"/>
      <c r="K51" s="118"/>
      <c r="L51" s="129"/>
      <c r="M51" s="112">
        <f>N51+P51</f>
        <v>5.3</v>
      </c>
      <c r="N51" s="118">
        <v>5.3</v>
      </c>
      <c r="O51" s="118"/>
      <c r="P51" s="131"/>
      <c r="Q51" s="110"/>
      <c r="R51" s="118"/>
      <c r="S51" s="118"/>
      <c r="T51" s="129"/>
      <c r="U51" s="112"/>
      <c r="V51" s="118"/>
      <c r="W51" s="118"/>
      <c r="X51" s="131"/>
    </row>
    <row r="52" spans="3:24" ht="12.75">
      <c r="C52" s="133">
        <v>42</v>
      </c>
      <c r="D52" s="384" t="s">
        <v>463</v>
      </c>
      <c r="E52" s="112">
        <f t="shared" si="4"/>
        <v>50</v>
      </c>
      <c r="F52" s="134">
        <f t="shared" si="4"/>
        <v>50</v>
      </c>
      <c r="G52" s="118"/>
      <c r="H52" s="131"/>
      <c r="I52" s="110">
        <f aca="true" t="shared" si="5" ref="I52:I69">J52+L52</f>
        <v>50</v>
      </c>
      <c r="J52" s="118">
        <v>50</v>
      </c>
      <c r="K52" s="118"/>
      <c r="L52" s="129"/>
      <c r="M52" s="112"/>
      <c r="N52" s="118"/>
      <c r="O52" s="118"/>
      <c r="P52" s="131"/>
      <c r="Q52" s="110"/>
      <c r="R52" s="118"/>
      <c r="S52" s="118"/>
      <c r="T52" s="129"/>
      <c r="U52" s="112"/>
      <c r="V52" s="118"/>
      <c r="W52" s="118"/>
      <c r="X52" s="131"/>
    </row>
    <row r="53" spans="3:24" ht="12.75">
      <c r="C53" s="133">
        <v>43</v>
      </c>
      <c r="D53" s="384" t="s">
        <v>295</v>
      </c>
      <c r="E53" s="112">
        <f t="shared" si="4"/>
        <v>5</v>
      </c>
      <c r="F53" s="134">
        <f t="shared" si="4"/>
        <v>5</v>
      </c>
      <c r="G53" s="134">
        <f t="shared" si="4"/>
        <v>4.929</v>
      </c>
      <c r="H53" s="131"/>
      <c r="I53" s="110">
        <f t="shared" si="5"/>
        <v>5</v>
      </c>
      <c r="J53" s="118">
        <v>5</v>
      </c>
      <c r="K53" s="251">
        <v>4.929</v>
      </c>
      <c r="L53" s="129"/>
      <c r="M53" s="112"/>
      <c r="N53" s="118"/>
      <c r="O53" s="118"/>
      <c r="P53" s="131"/>
      <c r="Q53" s="110"/>
      <c r="R53" s="118"/>
      <c r="S53" s="118"/>
      <c r="T53" s="129"/>
      <c r="U53" s="112"/>
      <c r="V53" s="118"/>
      <c r="W53" s="118"/>
      <c r="X53" s="131"/>
    </row>
    <row r="54" spans="3:24" ht="12.75">
      <c r="C54" s="133">
        <v>44</v>
      </c>
      <c r="D54" s="384" t="s">
        <v>296</v>
      </c>
      <c r="E54" s="112">
        <f t="shared" si="4"/>
        <v>15</v>
      </c>
      <c r="F54" s="134">
        <f t="shared" si="4"/>
        <v>15</v>
      </c>
      <c r="G54" s="118"/>
      <c r="H54" s="131"/>
      <c r="I54" s="110">
        <f t="shared" si="5"/>
        <v>15</v>
      </c>
      <c r="J54" s="118">
        <v>15</v>
      </c>
      <c r="K54" s="130"/>
      <c r="L54" s="129"/>
      <c r="M54" s="112"/>
      <c r="N54" s="118"/>
      <c r="O54" s="118"/>
      <c r="P54" s="131"/>
      <c r="Q54" s="110"/>
      <c r="R54" s="118"/>
      <c r="S54" s="118"/>
      <c r="T54" s="129"/>
      <c r="U54" s="112"/>
      <c r="V54" s="118"/>
      <c r="W54" s="118"/>
      <c r="X54" s="131"/>
    </row>
    <row r="55" spans="3:24" ht="12.75">
      <c r="C55" s="133">
        <v>45</v>
      </c>
      <c r="D55" s="330" t="s">
        <v>498</v>
      </c>
      <c r="E55" s="112">
        <f t="shared" si="4"/>
        <v>10</v>
      </c>
      <c r="F55" s="134">
        <f t="shared" si="4"/>
        <v>10</v>
      </c>
      <c r="G55" s="118"/>
      <c r="H55" s="131"/>
      <c r="I55" s="110">
        <f t="shared" si="5"/>
        <v>10</v>
      </c>
      <c r="J55" s="118">
        <v>10</v>
      </c>
      <c r="K55" s="130"/>
      <c r="L55" s="129"/>
      <c r="M55" s="112"/>
      <c r="N55" s="118"/>
      <c r="O55" s="118"/>
      <c r="P55" s="131"/>
      <c r="Q55" s="110"/>
      <c r="R55" s="118"/>
      <c r="S55" s="118"/>
      <c r="T55" s="129"/>
      <c r="U55" s="112"/>
      <c r="V55" s="118"/>
      <c r="W55" s="118"/>
      <c r="X55" s="131"/>
    </row>
    <row r="56" spans="3:24" ht="26.25" customHeight="1">
      <c r="C56" s="133">
        <v>46</v>
      </c>
      <c r="D56" s="389" t="s">
        <v>638</v>
      </c>
      <c r="E56" s="126">
        <f t="shared" si="4"/>
        <v>135</v>
      </c>
      <c r="F56" s="135">
        <f t="shared" si="4"/>
        <v>135</v>
      </c>
      <c r="G56" s="124"/>
      <c r="H56" s="127"/>
      <c r="I56" s="122">
        <f t="shared" si="5"/>
        <v>135</v>
      </c>
      <c r="J56" s="124">
        <f>SUM(J57:J59)</f>
        <v>135</v>
      </c>
      <c r="K56" s="118"/>
      <c r="L56" s="129"/>
      <c r="M56" s="112"/>
      <c r="N56" s="118"/>
      <c r="O56" s="118"/>
      <c r="P56" s="131"/>
      <c r="Q56" s="110"/>
      <c r="R56" s="118"/>
      <c r="S56" s="118"/>
      <c r="T56" s="129"/>
      <c r="U56" s="112"/>
      <c r="V56" s="118"/>
      <c r="W56" s="118"/>
      <c r="X56" s="131"/>
    </row>
    <row r="57" spans="3:24" ht="12.75" customHeight="1">
      <c r="C57" s="133">
        <v>47</v>
      </c>
      <c r="D57" s="384" t="s">
        <v>297</v>
      </c>
      <c r="E57" s="112">
        <f t="shared" si="4"/>
        <v>50</v>
      </c>
      <c r="F57" s="134">
        <f t="shared" si="4"/>
        <v>50</v>
      </c>
      <c r="G57" s="118"/>
      <c r="H57" s="131"/>
      <c r="I57" s="110">
        <f t="shared" si="5"/>
        <v>50</v>
      </c>
      <c r="J57" s="118">
        <v>50</v>
      </c>
      <c r="K57" s="118"/>
      <c r="L57" s="129"/>
      <c r="M57" s="112"/>
      <c r="N57" s="118"/>
      <c r="O57" s="118"/>
      <c r="P57" s="131"/>
      <c r="Q57" s="110"/>
      <c r="R57" s="118"/>
      <c r="S57" s="118"/>
      <c r="T57" s="129"/>
      <c r="U57" s="112"/>
      <c r="V57" s="118"/>
      <c r="W57" s="118"/>
      <c r="X57" s="131"/>
    </row>
    <row r="58" spans="3:24" ht="25.5">
      <c r="C58" s="133">
        <v>48</v>
      </c>
      <c r="D58" s="384" t="s">
        <v>298</v>
      </c>
      <c r="E58" s="112">
        <f t="shared" si="4"/>
        <v>15</v>
      </c>
      <c r="F58" s="134">
        <f t="shared" si="4"/>
        <v>15</v>
      </c>
      <c r="G58" s="118"/>
      <c r="H58" s="131"/>
      <c r="I58" s="110">
        <f t="shared" si="5"/>
        <v>15</v>
      </c>
      <c r="J58" s="118">
        <v>15</v>
      </c>
      <c r="K58" s="118"/>
      <c r="L58" s="129"/>
      <c r="M58" s="112"/>
      <c r="N58" s="118"/>
      <c r="O58" s="118"/>
      <c r="P58" s="131"/>
      <c r="Q58" s="110"/>
      <c r="R58" s="118"/>
      <c r="S58" s="118"/>
      <c r="T58" s="129"/>
      <c r="U58" s="112"/>
      <c r="V58" s="118"/>
      <c r="W58" s="118"/>
      <c r="X58" s="131"/>
    </row>
    <row r="59" spans="3:24" ht="12.75">
      <c r="C59" s="133">
        <v>49</v>
      </c>
      <c r="D59" s="384" t="s">
        <v>299</v>
      </c>
      <c r="E59" s="112">
        <f t="shared" si="4"/>
        <v>70</v>
      </c>
      <c r="F59" s="134">
        <f t="shared" si="4"/>
        <v>70</v>
      </c>
      <c r="G59" s="118"/>
      <c r="H59" s="131"/>
      <c r="I59" s="110">
        <f t="shared" si="5"/>
        <v>70</v>
      </c>
      <c r="J59" s="118">
        <v>70</v>
      </c>
      <c r="K59" s="118"/>
      <c r="L59" s="129"/>
      <c r="M59" s="112"/>
      <c r="N59" s="118"/>
      <c r="O59" s="118"/>
      <c r="P59" s="131"/>
      <c r="Q59" s="110"/>
      <c r="R59" s="118"/>
      <c r="S59" s="118"/>
      <c r="T59" s="129"/>
      <c r="U59" s="112"/>
      <c r="V59" s="118"/>
      <c r="W59" s="118"/>
      <c r="X59" s="131"/>
    </row>
    <row r="60" spans="3:24" ht="12.75" customHeight="1">
      <c r="C60" s="133">
        <v>50</v>
      </c>
      <c r="D60" s="389" t="s">
        <v>300</v>
      </c>
      <c r="E60" s="126">
        <f t="shared" si="4"/>
        <v>768.9</v>
      </c>
      <c r="F60" s="135">
        <f t="shared" si="4"/>
        <v>768.9</v>
      </c>
      <c r="G60" s="124"/>
      <c r="H60" s="127"/>
      <c r="I60" s="122">
        <f t="shared" si="5"/>
        <v>768.9</v>
      </c>
      <c r="J60" s="124">
        <f>SUM(J61:J67)</f>
        <v>768.9</v>
      </c>
      <c r="K60" s="118"/>
      <c r="L60" s="129"/>
      <c r="M60" s="112"/>
      <c r="N60" s="118"/>
      <c r="O60" s="118"/>
      <c r="P60" s="131"/>
      <c r="Q60" s="110"/>
      <c r="R60" s="118"/>
      <c r="S60" s="118"/>
      <c r="T60" s="129"/>
      <c r="U60" s="126"/>
      <c r="V60" s="124"/>
      <c r="W60" s="118"/>
      <c r="X60" s="131"/>
    </row>
    <row r="61" spans="3:24" ht="12.75">
      <c r="C61" s="133">
        <f>+C60+1</f>
        <v>51</v>
      </c>
      <c r="D61" s="384" t="s">
        <v>301</v>
      </c>
      <c r="E61" s="112">
        <f t="shared" si="4"/>
        <v>1.4</v>
      </c>
      <c r="F61" s="134">
        <f t="shared" si="4"/>
        <v>1.4</v>
      </c>
      <c r="G61" s="118"/>
      <c r="H61" s="131"/>
      <c r="I61" s="110">
        <f t="shared" si="5"/>
        <v>1.4</v>
      </c>
      <c r="J61" s="118">
        <v>1.4</v>
      </c>
      <c r="K61" s="118"/>
      <c r="L61" s="129"/>
      <c r="M61" s="112"/>
      <c r="N61" s="118"/>
      <c r="O61" s="118"/>
      <c r="P61" s="131"/>
      <c r="Q61" s="110"/>
      <c r="R61" s="118"/>
      <c r="S61" s="118"/>
      <c r="T61" s="129"/>
      <c r="U61" s="112"/>
      <c r="V61" s="118"/>
      <c r="W61" s="118"/>
      <c r="X61" s="131"/>
    </row>
    <row r="62" spans="3:24" ht="12.75">
      <c r="C62" s="133">
        <f>+C61+1</f>
        <v>52</v>
      </c>
      <c r="D62" s="384" t="s">
        <v>302</v>
      </c>
      <c r="E62" s="112">
        <f t="shared" si="4"/>
        <v>1.4</v>
      </c>
      <c r="F62" s="134">
        <f t="shared" si="4"/>
        <v>1.4</v>
      </c>
      <c r="G62" s="118"/>
      <c r="H62" s="131"/>
      <c r="I62" s="110">
        <f t="shared" si="5"/>
        <v>1.4</v>
      </c>
      <c r="J62" s="118">
        <v>1.4</v>
      </c>
      <c r="K62" s="118"/>
      <c r="L62" s="129"/>
      <c r="M62" s="112"/>
      <c r="N62" s="118"/>
      <c r="O62" s="118"/>
      <c r="P62" s="131"/>
      <c r="Q62" s="110"/>
      <c r="R62" s="118"/>
      <c r="S62" s="118"/>
      <c r="T62" s="129"/>
      <c r="U62" s="112"/>
      <c r="V62" s="118"/>
      <c r="W62" s="118"/>
      <c r="X62" s="131"/>
    </row>
    <row r="63" spans="3:24" ht="25.5">
      <c r="C63" s="133">
        <f>+C62+1</f>
        <v>53</v>
      </c>
      <c r="D63" s="384" t="s">
        <v>521</v>
      </c>
      <c r="E63" s="112">
        <f t="shared" si="4"/>
        <v>20</v>
      </c>
      <c r="F63" s="134">
        <f t="shared" si="4"/>
        <v>20</v>
      </c>
      <c r="G63" s="118"/>
      <c r="H63" s="131"/>
      <c r="I63" s="110">
        <f t="shared" si="5"/>
        <v>20</v>
      </c>
      <c r="J63" s="118">
        <v>20</v>
      </c>
      <c r="K63" s="118"/>
      <c r="L63" s="129"/>
      <c r="M63" s="112"/>
      <c r="N63" s="118"/>
      <c r="O63" s="118"/>
      <c r="P63" s="131"/>
      <c r="Q63" s="110"/>
      <c r="R63" s="118"/>
      <c r="S63" s="118"/>
      <c r="T63" s="129"/>
      <c r="U63" s="112"/>
      <c r="V63" s="118"/>
      <c r="W63" s="118"/>
      <c r="X63" s="131"/>
    </row>
    <row r="64" spans="3:24" ht="25.5" customHeight="1">
      <c r="C64" s="133">
        <f>+C63+1</f>
        <v>54</v>
      </c>
      <c r="D64" s="385" t="s">
        <v>522</v>
      </c>
      <c r="E64" s="112">
        <f t="shared" si="4"/>
        <v>20</v>
      </c>
      <c r="F64" s="134">
        <f t="shared" si="4"/>
        <v>20</v>
      </c>
      <c r="G64" s="118"/>
      <c r="H64" s="131"/>
      <c r="I64" s="110">
        <f t="shared" si="5"/>
        <v>20</v>
      </c>
      <c r="J64" s="118">
        <v>20</v>
      </c>
      <c r="K64" s="118"/>
      <c r="L64" s="129"/>
      <c r="M64" s="112"/>
      <c r="N64" s="118"/>
      <c r="O64" s="118"/>
      <c r="P64" s="131"/>
      <c r="Q64" s="110"/>
      <c r="R64" s="118"/>
      <c r="S64" s="118"/>
      <c r="T64" s="129"/>
      <c r="U64" s="112"/>
      <c r="V64" s="118"/>
      <c r="W64" s="118"/>
      <c r="X64" s="131"/>
    </row>
    <row r="65" spans="3:24" ht="12.75">
      <c r="C65" s="133">
        <v>55</v>
      </c>
      <c r="D65" s="384" t="s">
        <v>464</v>
      </c>
      <c r="E65" s="112">
        <f t="shared" si="4"/>
        <v>15</v>
      </c>
      <c r="F65" s="134">
        <f t="shared" si="4"/>
        <v>15</v>
      </c>
      <c r="G65" s="118"/>
      <c r="H65" s="131"/>
      <c r="I65" s="110">
        <f t="shared" si="5"/>
        <v>15</v>
      </c>
      <c r="J65" s="118">
        <v>15</v>
      </c>
      <c r="K65" s="118"/>
      <c r="L65" s="129"/>
      <c r="M65" s="112"/>
      <c r="N65" s="118"/>
      <c r="O65" s="118"/>
      <c r="P65" s="131"/>
      <c r="Q65" s="110"/>
      <c r="R65" s="118"/>
      <c r="S65" s="118"/>
      <c r="T65" s="129"/>
      <c r="U65" s="112"/>
      <c r="V65" s="118"/>
      <c r="W65" s="118"/>
      <c r="X65" s="131"/>
    </row>
    <row r="66" spans="3:24" ht="12.75">
      <c r="C66" s="133">
        <v>56</v>
      </c>
      <c r="D66" s="384" t="s">
        <v>466</v>
      </c>
      <c r="E66" s="112">
        <f t="shared" si="4"/>
        <v>586.1</v>
      </c>
      <c r="F66" s="134">
        <f t="shared" si="4"/>
        <v>586.1</v>
      </c>
      <c r="G66" s="118"/>
      <c r="H66" s="131"/>
      <c r="I66" s="110">
        <f t="shared" si="5"/>
        <v>586.1</v>
      </c>
      <c r="J66" s="118">
        <v>586.1</v>
      </c>
      <c r="K66" s="118"/>
      <c r="L66" s="129"/>
      <c r="M66" s="112"/>
      <c r="N66" s="118"/>
      <c r="O66" s="118"/>
      <c r="P66" s="131"/>
      <c r="Q66" s="110"/>
      <c r="R66" s="118"/>
      <c r="S66" s="118"/>
      <c r="T66" s="129"/>
      <c r="U66" s="112"/>
      <c r="V66" s="118"/>
      <c r="W66" s="118"/>
      <c r="X66" s="131"/>
    </row>
    <row r="67" spans="3:24" ht="12.75">
      <c r="C67" s="133">
        <v>57</v>
      </c>
      <c r="D67" s="390" t="s">
        <v>303</v>
      </c>
      <c r="E67" s="112">
        <f t="shared" si="4"/>
        <v>125</v>
      </c>
      <c r="F67" s="134">
        <f t="shared" si="4"/>
        <v>125</v>
      </c>
      <c r="G67" s="118"/>
      <c r="H67" s="131"/>
      <c r="I67" s="110">
        <f t="shared" si="5"/>
        <v>125</v>
      </c>
      <c r="J67" s="251">
        <v>125</v>
      </c>
      <c r="K67" s="118"/>
      <c r="L67" s="129"/>
      <c r="M67" s="112"/>
      <c r="N67" s="118"/>
      <c r="O67" s="118"/>
      <c r="P67" s="131"/>
      <c r="Q67" s="110"/>
      <c r="R67" s="118"/>
      <c r="S67" s="118"/>
      <c r="T67" s="129"/>
      <c r="U67" s="112"/>
      <c r="V67" s="118"/>
      <c r="W67" s="118"/>
      <c r="X67" s="131"/>
    </row>
    <row r="68" spans="3:24" ht="12.75">
      <c r="C68" s="366">
        <v>58</v>
      </c>
      <c r="D68" s="655" t="s">
        <v>366</v>
      </c>
      <c r="E68" s="140">
        <f t="shared" si="4"/>
        <v>105.739</v>
      </c>
      <c r="F68" s="359">
        <f t="shared" si="4"/>
        <v>105.739</v>
      </c>
      <c r="G68" s="249"/>
      <c r="H68" s="84"/>
      <c r="I68" s="357">
        <f t="shared" si="5"/>
        <v>105.739</v>
      </c>
      <c r="J68" s="249">
        <f>J69</f>
        <v>105.739</v>
      </c>
      <c r="K68" s="118"/>
      <c r="L68" s="129"/>
      <c r="M68" s="112"/>
      <c r="N68" s="118"/>
      <c r="O68" s="118"/>
      <c r="P68" s="131"/>
      <c r="Q68" s="110"/>
      <c r="R68" s="118"/>
      <c r="S68" s="118"/>
      <c r="T68" s="129"/>
      <c r="U68" s="112"/>
      <c r="V68" s="118"/>
      <c r="W68" s="118"/>
      <c r="X68" s="131"/>
    </row>
    <row r="69" spans="3:24" ht="12.75">
      <c r="C69" s="366">
        <v>59</v>
      </c>
      <c r="D69" s="390" t="s">
        <v>523</v>
      </c>
      <c r="E69" s="250">
        <f t="shared" si="4"/>
        <v>105.739</v>
      </c>
      <c r="F69" s="346">
        <f t="shared" si="4"/>
        <v>105.739</v>
      </c>
      <c r="G69" s="251"/>
      <c r="H69" s="348"/>
      <c r="I69" s="345">
        <f t="shared" si="5"/>
        <v>105.739</v>
      </c>
      <c r="J69" s="251">
        <v>105.739</v>
      </c>
      <c r="K69" s="118"/>
      <c r="L69" s="129"/>
      <c r="M69" s="112"/>
      <c r="N69" s="118"/>
      <c r="O69" s="118"/>
      <c r="P69" s="131"/>
      <c r="Q69" s="110"/>
      <c r="R69" s="118"/>
      <c r="S69" s="118"/>
      <c r="T69" s="129"/>
      <c r="U69" s="112"/>
      <c r="V69" s="118"/>
      <c r="W69" s="118"/>
      <c r="X69" s="131"/>
    </row>
    <row r="70" spans="3:24" ht="12.75">
      <c r="C70" s="133">
        <v>60</v>
      </c>
      <c r="D70" s="382" t="s">
        <v>304</v>
      </c>
      <c r="E70" s="126">
        <f t="shared" si="4"/>
        <v>395</v>
      </c>
      <c r="F70" s="135">
        <f t="shared" si="4"/>
        <v>395</v>
      </c>
      <c r="G70" s="135"/>
      <c r="H70" s="408"/>
      <c r="I70" s="122">
        <f>J70+L70</f>
        <v>110</v>
      </c>
      <c r="J70" s="124">
        <f>J71+J73+J72</f>
        <v>110</v>
      </c>
      <c r="K70" s="124"/>
      <c r="L70" s="125"/>
      <c r="M70" s="126">
        <f>M71+M73</f>
        <v>285</v>
      </c>
      <c r="N70" s="124">
        <f>N71+N73</f>
        <v>285</v>
      </c>
      <c r="O70" s="118"/>
      <c r="P70" s="131"/>
      <c r="Q70" s="110"/>
      <c r="R70" s="118"/>
      <c r="S70" s="118"/>
      <c r="T70" s="129"/>
      <c r="U70" s="112"/>
      <c r="V70" s="118"/>
      <c r="W70" s="118"/>
      <c r="X70" s="131"/>
    </row>
    <row r="71" spans="3:24" ht="12.75">
      <c r="C71" s="133">
        <v>61</v>
      </c>
      <c r="D71" s="388" t="s">
        <v>484</v>
      </c>
      <c r="E71" s="112">
        <f t="shared" si="4"/>
        <v>285</v>
      </c>
      <c r="F71" s="134">
        <f t="shared" si="4"/>
        <v>285</v>
      </c>
      <c r="G71" s="118"/>
      <c r="H71" s="131"/>
      <c r="I71" s="110"/>
      <c r="J71" s="118"/>
      <c r="K71" s="118"/>
      <c r="L71" s="129"/>
      <c r="M71" s="112">
        <f>N71+P71</f>
        <v>285</v>
      </c>
      <c r="N71" s="118">
        <v>285</v>
      </c>
      <c r="O71" s="118"/>
      <c r="P71" s="131"/>
      <c r="Q71" s="110"/>
      <c r="R71" s="118"/>
      <c r="S71" s="118"/>
      <c r="T71" s="129"/>
      <c r="U71" s="112"/>
      <c r="V71" s="118"/>
      <c r="W71" s="118"/>
      <c r="X71" s="131"/>
    </row>
    <row r="72" spans="3:24" ht="25.5">
      <c r="C72" s="366">
        <v>62</v>
      </c>
      <c r="D72" s="390" t="s">
        <v>524</v>
      </c>
      <c r="E72" s="250">
        <f t="shared" si="4"/>
        <v>12</v>
      </c>
      <c r="F72" s="346">
        <f t="shared" si="4"/>
        <v>12</v>
      </c>
      <c r="G72" s="251"/>
      <c r="H72" s="348"/>
      <c r="I72" s="345">
        <f aca="true" t="shared" si="6" ref="I72:I77">J72+L72</f>
        <v>12</v>
      </c>
      <c r="J72" s="251">
        <v>12</v>
      </c>
      <c r="K72" s="251"/>
      <c r="L72" s="347"/>
      <c r="M72" s="250"/>
      <c r="N72" s="251"/>
      <c r="O72" s="251"/>
      <c r="P72" s="348"/>
      <c r="Q72" s="345"/>
      <c r="R72" s="251"/>
      <c r="S72" s="251"/>
      <c r="T72" s="347"/>
      <c r="U72" s="250"/>
      <c r="V72" s="251"/>
      <c r="W72" s="251"/>
      <c r="X72" s="348"/>
    </row>
    <row r="73" spans="3:25" ht="12.75">
      <c r="C73" s="366">
        <v>63</v>
      </c>
      <c r="D73" s="390" t="s">
        <v>483</v>
      </c>
      <c r="E73" s="112">
        <f t="shared" si="4"/>
        <v>98</v>
      </c>
      <c r="F73" s="134">
        <f t="shared" si="4"/>
        <v>98</v>
      </c>
      <c r="G73" s="118"/>
      <c r="H73" s="131"/>
      <c r="I73" s="331">
        <f t="shared" si="6"/>
        <v>98</v>
      </c>
      <c r="J73" s="333">
        <v>98</v>
      </c>
      <c r="K73" s="333"/>
      <c r="L73" s="334"/>
      <c r="M73" s="335"/>
      <c r="N73" s="333"/>
      <c r="O73" s="333"/>
      <c r="P73" s="336"/>
      <c r="Q73" s="331"/>
      <c r="R73" s="333"/>
      <c r="S73" s="333"/>
      <c r="T73" s="334"/>
      <c r="U73" s="335"/>
      <c r="V73" s="333"/>
      <c r="W73" s="333"/>
      <c r="X73" s="336"/>
      <c r="Y73" s="28"/>
    </row>
    <row r="74" spans="3:25" ht="12.75">
      <c r="C74" s="133">
        <v>64</v>
      </c>
      <c r="D74" s="382" t="s">
        <v>640</v>
      </c>
      <c r="E74" s="126">
        <f t="shared" si="4"/>
        <v>594.15</v>
      </c>
      <c r="F74" s="135">
        <f t="shared" si="4"/>
        <v>594.15</v>
      </c>
      <c r="G74" s="124">
        <f>K74+O74+S74+W74</f>
        <v>188.02599999999998</v>
      </c>
      <c r="H74" s="127"/>
      <c r="I74" s="337">
        <f t="shared" si="6"/>
        <v>485.448</v>
      </c>
      <c r="J74" s="93">
        <f>SUM(J75:J97)-J90-J91</f>
        <v>485.448</v>
      </c>
      <c r="K74" s="93">
        <f>SUM(K75:K86)</f>
        <v>165.82</v>
      </c>
      <c r="L74" s="334"/>
      <c r="M74" s="338">
        <f>N74+P74</f>
        <v>94.324</v>
      </c>
      <c r="N74" s="93">
        <f>SUM(N75:N86)</f>
        <v>94.324</v>
      </c>
      <c r="O74" s="93">
        <f>SUM(O75:O86)</f>
        <v>8.053</v>
      </c>
      <c r="P74" s="336"/>
      <c r="Q74" s="337">
        <f>+R74+T74</f>
        <v>14.378</v>
      </c>
      <c r="R74" s="93">
        <f>+R78+R79+R85+R86</f>
        <v>14.378</v>
      </c>
      <c r="S74" s="93">
        <f>+S78+S79+S85+S86</f>
        <v>14.152999999999999</v>
      </c>
      <c r="T74" s="334"/>
      <c r="U74" s="335"/>
      <c r="V74" s="333"/>
      <c r="W74" s="333"/>
      <c r="X74" s="336"/>
      <c r="Y74" s="28"/>
    </row>
    <row r="75" spans="3:25" ht="12.75">
      <c r="C75" s="133">
        <v>65</v>
      </c>
      <c r="D75" s="120" t="s">
        <v>305</v>
      </c>
      <c r="E75" s="112">
        <f aca="true" t="shared" si="7" ref="E75:G107">I75+M75+Q75+U75</f>
        <v>20</v>
      </c>
      <c r="F75" s="134">
        <f t="shared" si="7"/>
        <v>20</v>
      </c>
      <c r="G75" s="118"/>
      <c r="H75" s="131"/>
      <c r="I75" s="331">
        <f t="shared" si="6"/>
        <v>20</v>
      </c>
      <c r="J75" s="333">
        <v>20</v>
      </c>
      <c r="K75" s="333"/>
      <c r="L75" s="334"/>
      <c r="M75" s="335"/>
      <c r="N75" s="333"/>
      <c r="O75" s="333"/>
      <c r="P75" s="336"/>
      <c r="Q75" s="331"/>
      <c r="R75" s="333"/>
      <c r="S75" s="333"/>
      <c r="T75" s="334"/>
      <c r="U75" s="335"/>
      <c r="V75" s="333"/>
      <c r="W75" s="333"/>
      <c r="X75" s="336"/>
      <c r="Y75" s="28"/>
    </row>
    <row r="76" spans="3:25" ht="12.75">
      <c r="C76" s="133">
        <v>66</v>
      </c>
      <c r="D76" s="120" t="s">
        <v>306</v>
      </c>
      <c r="E76" s="112">
        <f t="shared" si="7"/>
        <v>1</v>
      </c>
      <c r="F76" s="134">
        <f t="shared" si="7"/>
        <v>1</v>
      </c>
      <c r="G76" s="118"/>
      <c r="H76" s="131"/>
      <c r="I76" s="331">
        <f t="shared" si="6"/>
        <v>1</v>
      </c>
      <c r="J76" s="333">
        <v>1</v>
      </c>
      <c r="K76" s="333"/>
      <c r="L76" s="334"/>
      <c r="M76" s="335"/>
      <c r="N76" s="333"/>
      <c r="O76" s="333"/>
      <c r="P76" s="336"/>
      <c r="Q76" s="331"/>
      <c r="R76" s="333"/>
      <c r="S76" s="333"/>
      <c r="T76" s="334"/>
      <c r="U76" s="335"/>
      <c r="V76" s="333"/>
      <c r="W76" s="333"/>
      <c r="X76" s="336"/>
      <c r="Y76" s="28"/>
    </row>
    <row r="77" spans="3:25" ht="12.75">
      <c r="C77" s="133">
        <v>67</v>
      </c>
      <c r="D77" s="120" t="s">
        <v>307</v>
      </c>
      <c r="E77" s="112">
        <f t="shared" si="7"/>
        <v>55.92599999999999</v>
      </c>
      <c r="F77" s="134">
        <f t="shared" si="7"/>
        <v>55.92599999999999</v>
      </c>
      <c r="G77" s="118"/>
      <c r="H77" s="131"/>
      <c r="I77" s="331">
        <f t="shared" si="6"/>
        <v>55.92599999999999</v>
      </c>
      <c r="J77" s="333">
        <f>450-344.074-50</f>
        <v>55.92599999999999</v>
      </c>
      <c r="K77" s="333"/>
      <c r="L77" s="334"/>
      <c r="M77" s="335"/>
      <c r="N77" s="333"/>
      <c r="O77" s="333"/>
      <c r="P77" s="336"/>
      <c r="Q77" s="331"/>
      <c r="R77" s="333"/>
      <c r="S77" s="333"/>
      <c r="T77" s="334"/>
      <c r="U77" s="335"/>
      <c r="V77" s="333"/>
      <c r="W77" s="333"/>
      <c r="X77" s="336"/>
      <c r="Y77" s="28"/>
    </row>
    <row r="78" spans="3:25" ht="12.75">
      <c r="C78" s="133">
        <v>68</v>
      </c>
      <c r="D78" s="392" t="s">
        <v>308</v>
      </c>
      <c r="E78" s="112">
        <f t="shared" si="7"/>
        <v>8.3</v>
      </c>
      <c r="F78" s="134">
        <f t="shared" si="7"/>
        <v>8.3</v>
      </c>
      <c r="G78" s="118">
        <f>K78+O78+S78+W78</f>
        <v>8.181</v>
      </c>
      <c r="H78" s="131"/>
      <c r="I78" s="331"/>
      <c r="J78" s="333"/>
      <c r="K78" s="333"/>
      <c r="L78" s="334"/>
      <c r="M78" s="335"/>
      <c r="N78" s="333"/>
      <c r="O78" s="333"/>
      <c r="P78" s="336"/>
      <c r="Q78" s="331">
        <f>+R78</f>
        <v>8.3</v>
      </c>
      <c r="R78" s="333">
        <v>8.3</v>
      </c>
      <c r="S78" s="333">
        <v>8.181</v>
      </c>
      <c r="T78" s="334"/>
      <c r="U78" s="335"/>
      <c r="V78" s="333"/>
      <c r="W78" s="333"/>
      <c r="X78" s="336"/>
      <c r="Y78" s="28"/>
    </row>
    <row r="79" spans="3:25" ht="12.75">
      <c r="C79" s="133">
        <v>69</v>
      </c>
      <c r="D79" s="120" t="s">
        <v>309</v>
      </c>
      <c r="E79" s="112">
        <f>I79+M79+Q79+U79</f>
        <v>91.976</v>
      </c>
      <c r="F79" s="134">
        <f>J79+N79+R79+V79</f>
        <v>91.976</v>
      </c>
      <c r="G79" s="118">
        <f>K79+O79+S79+W79</f>
        <v>6.352</v>
      </c>
      <c r="H79" s="131"/>
      <c r="I79" s="331"/>
      <c r="J79" s="333"/>
      <c r="K79" s="333"/>
      <c r="L79" s="334"/>
      <c r="M79" s="335">
        <f>N79+P79</f>
        <v>91.976</v>
      </c>
      <c r="N79" s="333">
        <v>91.976</v>
      </c>
      <c r="O79" s="333">
        <v>6.352</v>
      </c>
      <c r="P79" s="336"/>
      <c r="Q79" s="331"/>
      <c r="R79" s="333"/>
      <c r="S79" s="333"/>
      <c r="T79" s="334"/>
      <c r="U79" s="335"/>
      <c r="V79" s="333"/>
      <c r="W79" s="333"/>
      <c r="X79" s="336"/>
      <c r="Y79" s="28"/>
    </row>
    <row r="80" spans="3:25" ht="12.75">
      <c r="C80" s="133">
        <v>70</v>
      </c>
      <c r="D80" s="120" t="s">
        <v>310</v>
      </c>
      <c r="E80" s="112">
        <f>I80+M80+Q80+U80</f>
        <v>2</v>
      </c>
      <c r="F80" s="134">
        <f>J80+N80+R80+V80</f>
        <v>2</v>
      </c>
      <c r="G80" s="118"/>
      <c r="H80" s="131"/>
      <c r="I80" s="331">
        <f>J80+L80</f>
        <v>2</v>
      </c>
      <c r="J80" s="333">
        <v>2</v>
      </c>
      <c r="K80" s="333"/>
      <c r="L80" s="334"/>
      <c r="M80" s="335"/>
      <c r="N80" s="333"/>
      <c r="O80" s="333"/>
      <c r="P80" s="336"/>
      <c r="Q80" s="331"/>
      <c r="R80" s="333"/>
      <c r="S80" s="333"/>
      <c r="T80" s="334"/>
      <c r="U80" s="335"/>
      <c r="V80" s="333"/>
      <c r="W80" s="333"/>
      <c r="X80" s="336"/>
      <c r="Y80" s="28"/>
    </row>
    <row r="81" spans="3:25" ht="12.75">
      <c r="C81" s="133">
        <v>71</v>
      </c>
      <c r="D81" s="120" t="s">
        <v>311</v>
      </c>
      <c r="E81" s="112">
        <f t="shared" si="7"/>
        <v>4.7</v>
      </c>
      <c r="F81" s="134">
        <f t="shared" si="7"/>
        <v>4.7</v>
      </c>
      <c r="G81" s="118"/>
      <c r="H81" s="131"/>
      <c r="I81" s="331">
        <f aca="true" t="shared" si="8" ref="I81:I108">J81+L81</f>
        <v>4.7</v>
      </c>
      <c r="J81" s="333">
        <v>4.7</v>
      </c>
      <c r="K81" s="333"/>
      <c r="L81" s="334"/>
      <c r="M81" s="335"/>
      <c r="N81" s="333"/>
      <c r="O81" s="333"/>
      <c r="P81" s="336"/>
      <c r="Q81" s="331"/>
      <c r="R81" s="333"/>
      <c r="S81" s="333"/>
      <c r="T81" s="334"/>
      <c r="U81" s="335"/>
      <c r="V81" s="333"/>
      <c r="W81" s="333"/>
      <c r="X81" s="336"/>
      <c r="Y81" s="28"/>
    </row>
    <row r="82" spans="3:25" ht="25.5">
      <c r="C82" s="133">
        <v>72</v>
      </c>
      <c r="D82" s="384" t="s">
        <v>312</v>
      </c>
      <c r="E82" s="112">
        <f t="shared" si="7"/>
        <v>12.8</v>
      </c>
      <c r="F82" s="134">
        <f t="shared" si="7"/>
        <v>12.8</v>
      </c>
      <c r="G82" s="118"/>
      <c r="H82" s="131"/>
      <c r="I82" s="331">
        <f t="shared" si="8"/>
        <v>12.8</v>
      </c>
      <c r="J82" s="333">
        <v>12.8</v>
      </c>
      <c r="K82" s="333"/>
      <c r="L82" s="334"/>
      <c r="M82" s="335"/>
      <c r="N82" s="333"/>
      <c r="O82" s="333"/>
      <c r="P82" s="336"/>
      <c r="Q82" s="331"/>
      <c r="R82" s="333"/>
      <c r="S82" s="333"/>
      <c r="T82" s="334"/>
      <c r="U82" s="335"/>
      <c r="V82" s="333"/>
      <c r="W82" s="333"/>
      <c r="X82" s="336"/>
      <c r="Y82" s="28"/>
    </row>
    <row r="83" spans="3:25" ht="25.5">
      <c r="C83" s="133">
        <v>73</v>
      </c>
      <c r="D83" s="384" t="s">
        <v>525</v>
      </c>
      <c r="E83" s="112">
        <f t="shared" si="7"/>
        <v>15</v>
      </c>
      <c r="F83" s="134">
        <f t="shared" si="7"/>
        <v>15</v>
      </c>
      <c r="G83" s="118"/>
      <c r="H83" s="131"/>
      <c r="I83" s="331">
        <f t="shared" si="8"/>
        <v>15</v>
      </c>
      <c r="J83" s="333">
        <v>15</v>
      </c>
      <c r="K83" s="333"/>
      <c r="L83" s="334"/>
      <c r="M83" s="335"/>
      <c r="N83" s="333"/>
      <c r="O83" s="333"/>
      <c r="P83" s="336"/>
      <c r="Q83" s="331"/>
      <c r="R83" s="333"/>
      <c r="S83" s="333"/>
      <c r="T83" s="334"/>
      <c r="U83" s="335"/>
      <c r="V83" s="333"/>
      <c r="W83" s="333"/>
      <c r="X83" s="336"/>
      <c r="Y83" s="28"/>
    </row>
    <row r="84" spans="3:25" ht="12.75">
      <c r="C84" s="133">
        <v>74</v>
      </c>
      <c r="D84" s="120" t="s">
        <v>313</v>
      </c>
      <c r="E84" s="112">
        <f t="shared" si="7"/>
        <v>2.7</v>
      </c>
      <c r="F84" s="134">
        <f t="shared" si="7"/>
        <v>2.7</v>
      </c>
      <c r="G84" s="118"/>
      <c r="H84" s="131"/>
      <c r="I84" s="331">
        <f t="shared" si="8"/>
        <v>2.7</v>
      </c>
      <c r="J84" s="333">
        <v>2.7</v>
      </c>
      <c r="K84" s="333"/>
      <c r="L84" s="334"/>
      <c r="M84" s="335"/>
      <c r="N84" s="333"/>
      <c r="O84" s="333"/>
      <c r="P84" s="336"/>
      <c r="Q84" s="331"/>
      <c r="R84" s="333"/>
      <c r="S84" s="333"/>
      <c r="T84" s="334"/>
      <c r="U84" s="335"/>
      <c r="V84" s="333"/>
      <c r="W84" s="333"/>
      <c r="X84" s="336"/>
      <c r="Y84" s="28"/>
    </row>
    <row r="85" spans="3:25" ht="12.75">
      <c r="C85" s="133">
        <v>75</v>
      </c>
      <c r="D85" s="120" t="s">
        <v>314</v>
      </c>
      <c r="E85" s="112">
        <f t="shared" si="7"/>
        <v>165.26500000000001</v>
      </c>
      <c r="F85" s="134">
        <f t="shared" si="7"/>
        <v>165.26500000000001</v>
      </c>
      <c r="G85" s="134">
        <f t="shared" si="7"/>
        <v>156.245</v>
      </c>
      <c r="H85" s="131"/>
      <c r="I85" s="331">
        <f t="shared" si="8"/>
        <v>156.839</v>
      </c>
      <c r="J85" s="333">
        <v>156.839</v>
      </c>
      <c r="K85" s="333">
        <v>148.572</v>
      </c>
      <c r="L85" s="334"/>
      <c r="M85" s="335">
        <v>2.348</v>
      </c>
      <c r="N85" s="333">
        <v>2.348</v>
      </c>
      <c r="O85" s="333">
        <v>1.701</v>
      </c>
      <c r="P85" s="336"/>
      <c r="Q85" s="331">
        <f>+R85</f>
        <v>6.078</v>
      </c>
      <c r="R85" s="333">
        <v>6.078</v>
      </c>
      <c r="S85" s="333">
        <v>5.972</v>
      </c>
      <c r="T85" s="334"/>
      <c r="U85" s="335"/>
      <c r="V85" s="333"/>
      <c r="W85" s="333"/>
      <c r="X85" s="336"/>
      <c r="Y85" s="28"/>
    </row>
    <row r="86" spans="3:25" ht="12.75">
      <c r="C86" s="133">
        <v>76</v>
      </c>
      <c r="D86" s="120" t="s">
        <v>315</v>
      </c>
      <c r="E86" s="112">
        <f t="shared" si="7"/>
        <v>21.983</v>
      </c>
      <c r="F86" s="134">
        <f t="shared" si="7"/>
        <v>21.983</v>
      </c>
      <c r="G86" s="134">
        <f t="shared" si="7"/>
        <v>17.248</v>
      </c>
      <c r="H86" s="131"/>
      <c r="I86" s="331">
        <f t="shared" si="8"/>
        <v>21.983</v>
      </c>
      <c r="J86" s="333">
        <v>21.983</v>
      </c>
      <c r="K86" s="333">
        <v>17.248</v>
      </c>
      <c r="L86" s="334"/>
      <c r="M86" s="335"/>
      <c r="N86" s="333"/>
      <c r="O86" s="333"/>
      <c r="P86" s="336"/>
      <c r="Q86" s="331"/>
      <c r="R86" s="333"/>
      <c r="S86" s="333"/>
      <c r="T86" s="334"/>
      <c r="U86" s="335"/>
      <c r="V86" s="333"/>
      <c r="W86" s="333"/>
      <c r="X86" s="336"/>
      <c r="Y86" s="28"/>
    </row>
    <row r="87" spans="3:25" ht="12.75">
      <c r="C87" s="133">
        <v>77</v>
      </c>
      <c r="D87" s="384" t="s">
        <v>282</v>
      </c>
      <c r="E87" s="112">
        <f t="shared" si="7"/>
        <v>25</v>
      </c>
      <c r="F87" s="134">
        <f t="shared" si="7"/>
        <v>25</v>
      </c>
      <c r="G87" s="134"/>
      <c r="H87" s="131"/>
      <c r="I87" s="331">
        <f t="shared" si="8"/>
        <v>25</v>
      </c>
      <c r="J87" s="333">
        <v>25</v>
      </c>
      <c r="K87" s="333"/>
      <c r="L87" s="334"/>
      <c r="M87" s="335"/>
      <c r="N87" s="333"/>
      <c r="O87" s="333"/>
      <c r="P87" s="336"/>
      <c r="Q87" s="331"/>
      <c r="R87" s="333"/>
      <c r="S87" s="333"/>
      <c r="T87" s="334"/>
      <c r="U87" s="335"/>
      <c r="V87" s="333"/>
      <c r="W87" s="333"/>
      <c r="X87" s="336"/>
      <c r="Y87" s="28"/>
    </row>
    <row r="88" spans="3:25" ht="12.75">
      <c r="C88" s="133">
        <v>78</v>
      </c>
      <c r="D88" s="384" t="s">
        <v>283</v>
      </c>
      <c r="E88" s="112">
        <f t="shared" si="7"/>
        <v>60</v>
      </c>
      <c r="F88" s="134">
        <f t="shared" si="7"/>
        <v>60</v>
      </c>
      <c r="G88" s="134"/>
      <c r="H88" s="131"/>
      <c r="I88" s="331">
        <f t="shared" si="8"/>
        <v>60</v>
      </c>
      <c r="J88" s="333">
        <v>60</v>
      </c>
      <c r="K88" s="333"/>
      <c r="L88" s="334"/>
      <c r="M88" s="335"/>
      <c r="N88" s="333"/>
      <c r="O88" s="333"/>
      <c r="P88" s="336"/>
      <c r="Q88" s="331"/>
      <c r="R88" s="333"/>
      <c r="S88" s="333"/>
      <c r="T88" s="334"/>
      <c r="U88" s="335"/>
      <c r="V88" s="333"/>
      <c r="W88" s="333"/>
      <c r="X88" s="336"/>
      <c r="Y88" s="28"/>
    </row>
    <row r="89" spans="3:25" ht="12.75">
      <c r="C89" s="133">
        <v>79</v>
      </c>
      <c r="D89" s="388" t="s">
        <v>284</v>
      </c>
      <c r="E89" s="112">
        <f t="shared" si="7"/>
        <v>12</v>
      </c>
      <c r="F89" s="134">
        <f t="shared" si="7"/>
        <v>12</v>
      </c>
      <c r="G89" s="134"/>
      <c r="H89" s="131"/>
      <c r="I89" s="331">
        <f t="shared" si="8"/>
        <v>12</v>
      </c>
      <c r="J89" s="333">
        <v>12</v>
      </c>
      <c r="K89" s="333"/>
      <c r="L89" s="334"/>
      <c r="M89" s="335"/>
      <c r="N89" s="333"/>
      <c r="O89" s="333"/>
      <c r="P89" s="336"/>
      <c r="Q89" s="331"/>
      <c r="R89" s="333"/>
      <c r="S89" s="333"/>
      <c r="T89" s="334"/>
      <c r="U89" s="335"/>
      <c r="V89" s="333"/>
      <c r="W89" s="333"/>
      <c r="X89" s="336"/>
      <c r="Y89" s="28"/>
    </row>
    <row r="90" spans="3:25" ht="12.75">
      <c r="C90" s="133">
        <v>80</v>
      </c>
      <c r="D90" s="387" t="s">
        <v>285</v>
      </c>
      <c r="E90" s="112">
        <f t="shared" si="7"/>
        <v>4</v>
      </c>
      <c r="F90" s="134">
        <f t="shared" si="7"/>
        <v>4</v>
      </c>
      <c r="G90" s="134"/>
      <c r="H90" s="131"/>
      <c r="I90" s="331">
        <f t="shared" si="8"/>
        <v>4</v>
      </c>
      <c r="J90" s="333">
        <v>4</v>
      </c>
      <c r="K90" s="333"/>
      <c r="L90" s="334"/>
      <c r="M90" s="335"/>
      <c r="N90" s="333"/>
      <c r="O90" s="333"/>
      <c r="P90" s="336"/>
      <c r="Q90" s="331"/>
      <c r="R90" s="333"/>
      <c r="S90" s="333"/>
      <c r="T90" s="334"/>
      <c r="U90" s="335"/>
      <c r="V90" s="333"/>
      <c r="W90" s="333"/>
      <c r="X90" s="336"/>
      <c r="Y90" s="28"/>
    </row>
    <row r="91" spans="3:25" ht="12.75">
      <c r="C91" s="366">
        <v>81</v>
      </c>
      <c r="D91" s="656" t="s">
        <v>286</v>
      </c>
      <c r="E91" s="250">
        <f t="shared" si="7"/>
        <v>4</v>
      </c>
      <c r="F91" s="346">
        <f t="shared" si="7"/>
        <v>4</v>
      </c>
      <c r="G91" s="346"/>
      <c r="H91" s="348"/>
      <c r="I91" s="345">
        <f t="shared" si="8"/>
        <v>4</v>
      </c>
      <c r="J91" s="251">
        <v>4</v>
      </c>
      <c r="K91" s="251"/>
      <c r="L91" s="347"/>
      <c r="M91" s="250"/>
      <c r="N91" s="251"/>
      <c r="O91" s="251"/>
      <c r="P91" s="348"/>
      <c r="Q91" s="345"/>
      <c r="R91" s="333"/>
      <c r="S91" s="333"/>
      <c r="T91" s="334"/>
      <c r="U91" s="335"/>
      <c r="V91" s="333"/>
      <c r="W91" s="333"/>
      <c r="X91" s="336"/>
      <c r="Y91" s="28"/>
    </row>
    <row r="92" spans="3:25" ht="12.75">
      <c r="C92" s="366">
        <v>82</v>
      </c>
      <c r="D92" s="390" t="s">
        <v>502</v>
      </c>
      <c r="E92" s="250">
        <f t="shared" si="7"/>
        <v>13</v>
      </c>
      <c r="F92" s="346">
        <f t="shared" si="7"/>
        <v>13</v>
      </c>
      <c r="G92" s="346"/>
      <c r="H92" s="348"/>
      <c r="I92" s="345">
        <f t="shared" si="8"/>
        <v>13</v>
      </c>
      <c r="J92" s="251">
        <v>13</v>
      </c>
      <c r="K92" s="251"/>
      <c r="L92" s="347"/>
      <c r="M92" s="250"/>
      <c r="N92" s="251"/>
      <c r="O92" s="251"/>
      <c r="P92" s="348"/>
      <c r="Q92" s="345"/>
      <c r="R92" s="333"/>
      <c r="S92" s="333"/>
      <c r="T92" s="334"/>
      <c r="U92" s="335"/>
      <c r="V92" s="333"/>
      <c r="W92" s="333"/>
      <c r="X92" s="336"/>
      <c r="Y92" s="28"/>
    </row>
    <row r="93" spans="3:25" ht="12.75">
      <c r="C93" s="366">
        <v>83</v>
      </c>
      <c r="D93" s="390" t="s">
        <v>531</v>
      </c>
      <c r="E93" s="250">
        <f t="shared" si="7"/>
        <v>58</v>
      </c>
      <c r="F93" s="346">
        <f t="shared" si="7"/>
        <v>58</v>
      </c>
      <c r="G93" s="346"/>
      <c r="H93" s="348"/>
      <c r="I93" s="345">
        <f t="shared" si="8"/>
        <v>58</v>
      </c>
      <c r="J93" s="251">
        <v>58</v>
      </c>
      <c r="K93" s="251"/>
      <c r="L93" s="347"/>
      <c r="M93" s="250"/>
      <c r="N93" s="251"/>
      <c r="O93" s="251"/>
      <c r="P93" s="348"/>
      <c r="Q93" s="345"/>
      <c r="R93" s="333"/>
      <c r="S93" s="333"/>
      <c r="T93" s="334"/>
      <c r="U93" s="335"/>
      <c r="V93" s="333"/>
      <c r="W93" s="333"/>
      <c r="X93" s="336"/>
      <c r="Y93" s="28"/>
    </row>
    <row r="94" spans="3:25" ht="12.75">
      <c r="C94" s="366">
        <v>84</v>
      </c>
      <c r="D94" s="390" t="s">
        <v>287</v>
      </c>
      <c r="E94" s="250">
        <f t="shared" si="7"/>
        <v>15</v>
      </c>
      <c r="F94" s="346">
        <f t="shared" si="7"/>
        <v>15</v>
      </c>
      <c r="G94" s="346"/>
      <c r="H94" s="348"/>
      <c r="I94" s="345">
        <f t="shared" si="8"/>
        <v>15</v>
      </c>
      <c r="J94" s="251">
        <v>15</v>
      </c>
      <c r="K94" s="251"/>
      <c r="L94" s="347"/>
      <c r="M94" s="250"/>
      <c r="N94" s="251"/>
      <c r="O94" s="251"/>
      <c r="P94" s="348"/>
      <c r="Q94" s="345"/>
      <c r="R94" s="333"/>
      <c r="S94" s="333"/>
      <c r="T94" s="334"/>
      <c r="U94" s="335"/>
      <c r="V94" s="333"/>
      <c r="W94" s="333"/>
      <c r="X94" s="336"/>
      <c r="Y94" s="28"/>
    </row>
    <row r="95" spans="3:25" ht="12.75">
      <c r="C95" s="366">
        <v>85</v>
      </c>
      <c r="D95" s="390" t="s">
        <v>491</v>
      </c>
      <c r="E95" s="250">
        <f t="shared" si="7"/>
        <v>1</v>
      </c>
      <c r="F95" s="346">
        <f t="shared" si="7"/>
        <v>1</v>
      </c>
      <c r="G95" s="346"/>
      <c r="H95" s="348"/>
      <c r="I95" s="345">
        <f t="shared" si="8"/>
        <v>1</v>
      </c>
      <c r="J95" s="251">
        <v>1</v>
      </c>
      <c r="K95" s="251"/>
      <c r="L95" s="347"/>
      <c r="M95" s="250"/>
      <c r="N95" s="251"/>
      <c r="O95" s="251"/>
      <c r="P95" s="348"/>
      <c r="Q95" s="345"/>
      <c r="R95" s="333"/>
      <c r="S95" s="333"/>
      <c r="T95" s="334"/>
      <c r="U95" s="335"/>
      <c r="V95" s="333"/>
      <c r="W95" s="333"/>
      <c r="X95" s="336"/>
      <c r="Y95" s="28"/>
    </row>
    <row r="96" spans="3:25" ht="12.75">
      <c r="C96" s="366">
        <v>86</v>
      </c>
      <c r="D96" s="390" t="s">
        <v>492</v>
      </c>
      <c r="E96" s="250">
        <f t="shared" si="7"/>
        <v>7</v>
      </c>
      <c r="F96" s="346">
        <f t="shared" si="7"/>
        <v>7</v>
      </c>
      <c r="G96" s="346"/>
      <c r="H96" s="348"/>
      <c r="I96" s="345">
        <f t="shared" si="8"/>
        <v>7</v>
      </c>
      <c r="J96" s="251">
        <v>7</v>
      </c>
      <c r="K96" s="251"/>
      <c r="L96" s="347"/>
      <c r="M96" s="250"/>
      <c r="N96" s="251"/>
      <c r="O96" s="251"/>
      <c r="P96" s="348"/>
      <c r="Q96" s="345"/>
      <c r="R96" s="333"/>
      <c r="S96" s="333"/>
      <c r="T96" s="334"/>
      <c r="U96" s="335"/>
      <c r="V96" s="333"/>
      <c r="W96" s="333"/>
      <c r="X96" s="336"/>
      <c r="Y96" s="28"/>
    </row>
    <row r="97" spans="3:25" ht="12.75">
      <c r="C97" s="366">
        <v>87</v>
      </c>
      <c r="D97" s="656" t="s">
        <v>462</v>
      </c>
      <c r="E97" s="250">
        <f t="shared" si="7"/>
        <v>1.5</v>
      </c>
      <c r="F97" s="346">
        <f t="shared" si="7"/>
        <v>1.5</v>
      </c>
      <c r="G97" s="346"/>
      <c r="H97" s="348"/>
      <c r="I97" s="345">
        <f t="shared" si="8"/>
        <v>1.5</v>
      </c>
      <c r="J97" s="251">
        <v>1.5</v>
      </c>
      <c r="K97" s="251"/>
      <c r="L97" s="347"/>
      <c r="M97" s="250"/>
      <c r="N97" s="251"/>
      <c r="O97" s="251"/>
      <c r="P97" s="348"/>
      <c r="Q97" s="345"/>
      <c r="R97" s="333"/>
      <c r="S97" s="333"/>
      <c r="T97" s="334"/>
      <c r="U97" s="335"/>
      <c r="V97" s="333"/>
      <c r="W97" s="333"/>
      <c r="X97" s="336"/>
      <c r="Y97" s="28"/>
    </row>
    <row r="98" spans="3:25" ht="12.75">
      <c r="C98" s="366">
        <v>88</v>
      </c>
      <c r="D98" s="381" t="s">
        <v>80</v>
      </c>
      <c r="E98" s="140">
        <f t="shared" si="7"/>
        <v>928.583</v>
      </c>
      <c r="F98" s="359">
        <f t="shared" si="7"/>
        <v>822.583</v>
      </c>
      <c r="G98" s="249">
        <f>K98+O98+S98+W98</f>
        <v>776.842</v>
      </c>
      <c r="H98" s="84">
        <f>L98+P98+T98+X98</f>
        <v>106</v>
      </c>
      <c r="I98" s="357">
        <f>J98+L98</f>
        <v>149.683</v>
      </c>
      <c r="J98" s="249">
        <v>43.683</v>
      </c>
      <c r="K98" s="249">
        <v>43.059</v>
      </c>
      <c r="L98" s="356">
        <v>106</v>
      </c>
      <c r="M98" s="140">
        <f>N98+P98</f>
        <v>778.9</v>
      </c>
      <c r="N98" s="249">
        <v>778.9</v>
      </c>
      <c r="O98" s="249">
        <v>733.783</v>
      </c>
      <c r="P98" s="84"/>
      <c r="Q98" s="357"/>
      <c r="R98" s="93"/>
      <c r="S98" s="93"/>
      <c r="T98" s="83"/>
      <c r="U98" s="338"/>
      <c r="V98" s="93"/>
      <c r="W98" s="93"/>
      <c r="X98" s="60"/>
      <c r="Y98" s="28"/>
    </row>
    <row r="99" spans="3:25" ht="12.75">
      <c r="C99" s="366">
        <v>89</v>
      </c>
      <c r="D99" s="657" t="s">
        <v>535</v>
      </c>
      <c r="E99" s="250">
        <f t="shared" si="7"/>
        <v>106</v>
      </c>
      <c r="F99" s="346"/>
      <c r="G99" s="251"/>
      <c r="H99" s="348">
        <f>L99+P99+T99+X99</f>
        <v>106</v>
      </c>
      <c r="I99" s="345">
        <f>J99+L99</f>
        <v>106</v>
      </c>
      <c r="J99" s="251"/>
      <c r="K99" s="249"/>
      <c r="L99" s="347">
        <v>106</v>
      </c>
      <c r="M99" s="140"/>
      <c r="N99" s="249"/>
      <c r="O99" s="249"/>
      <c r="P99" s="84"/>
      <c r="Q99" s="357"/>
      <c r="R99" s="93"/>
      <c r="S99" s="93"/>
      <c r="T99" s="83"/>
      <c r="U99" s="338"/>
      <c r="V99" s="93"/>
      <c r="W99" s="93"/>
      <c r="X99" s="60"/>
      <c r="Y99" s="28"/>
    </row>
    <row r="100" spans="3:24" s="28" customFormat="1" ht="12.75">
      <c r="C100" s="366">
        <v>90</v>
      </c>
      <c r="D100" s="381" t="s">
        <v>103</v>
      </c>
      <c r="E100" s="140">
        <f t="shared" si="7"/>
        <v>394.613</v>
      </c>
      <c r="F100" s="359">
        <f t="shared" si="7"/>
        <v>384.613</v>
      </c>
      <c r="G100" s="249">
        <f>K100+O100+S100+W100</f>
        <v>305.582</v>
      </c>
      <c r="H100" s="84">
        <f>L100+P100+T100+X100</f>
        <v>10</v>
      </c>
      <c r="I100" s="357">
        <f t="shared" si="8"/>
        <v>348.813</v>
      </c>
      <c r="J100" s="249">
        <v>348.813</v>
      </c>
      <c r="K100" s="249">
        <v>297.734</v>
      </c>
      <c r="L100" s="356"/>
      <c r="M100" s="140"/>
      <c r="N100" s="249"/>
      <c r="O100" s="249"/>
      <c r="P100" s="84"/>
      <c r="Q100" s="357"/>
      <c r="R100" s="93"/>
      <c r="S100" s="93"/>
      <c r="T100" s="83"/>
      <c r="U100" s="338">
        <f aca="true" t="shared" si="9" ref="U100:U122">V100+X100</f>
        <v>45.8</v>
      </c>
      <c r="V100" s="93">
        <v>35.8</v>
      </c>
      <c r="W100" s="93">
        <v>7.848</v>
      </c>
      <c r="X100" s="60">
        <v>10</v>
      </c>
    </row>
    <row r="101" spans="3:25" ht="12.75">
      <c r="C101" s="366">
        <v>91</v>
      </c>
      <c r="D101" s="657" t="s">
        <v>316</v>
      </c>
      <c r="E101" s="250">
        <f t="shared" si="7"/>
        <v>3.5</v>
      </c>
      <c r="F101" s="346">
        <f t="shared" si="7"/>
        <v>3.5</v>
      </c>
      <c r="G101" s="251"/>
      <c r="H101" s="348"/>
      <c r="I101" s="345">
        <f t="shared" si="8"/>
        <v>3.5</v>
      </c>
      <c r="J101" s="251">
        <v>3.5</v>
      </c>
      <c r="K101" s="249"/>
      <c r="L101" s="356"/>
      <c r="M101" s="140"/>
      <c r="N101" s="249"/>
      <c r="O101" s="249"/>
      <c r="P101" s="84"/>
      <c r="Q101" s="357"/>
      <c r="R101" s="93"/>
      <c r="S101" s="93"/>
      <c r="T101" s="83"/>
      <c r="U101" s="338"/>
      <c r="V101" s="93"/>
      <c r="W101" s="93"/>
      <c r="X101" s="60"/>
      <c r="Y101" s="28"/>
    </row>
    <row r="102" spans="3:25" ht="12.75">
      <c r="C102" s="366">
        <v>92</v>
      </c>
      <c r="D102" s="381" t="s">
        <v>104</v>
      </c>
      <c r="E102" s="140">
        <f t="shared" si="7"/>
        <v>537.398</v>
      </c>
      <c r="F102" s="359">
        <f t="shared" si="7"/>
        <v>525.298</v>
      </c>
      <c r="G102" s="249">
        <f>K102+O102+S102+W102</f>
        <v>401.545</v>
      </c>
      <c r="H102" s="84">
        <f>L102++P102+T102+X102</f>
        <v>12.1</v>
      </c>
      <c r="I102" s="357">
        <f t="shared" si="8"/>
        <v>477.798</v>
      </c>
      <c r="J102" s="249">
        <v>477.798</v>
      </c>
      <c r="K102" s="249">
        <v>401.545</v>
      </c>
      <c r="L102" s="356"/>
      <c r="M102" s="250"/>
      <c r="N102" s="251"/>
      <c r="O102" s="251"/>
      <c r="P102" s="348"/>
      <c r="Q102" s="357"/>
      <c r="R102" s="333"/>
      <c r="S102" s="333"/>
      <c r="T102" s="334"/>
      <c r="U102" s="338">
        <f t="shared" si="9"/>
        <v>59.6</v>
      </c>
      <c r="V102" s="93">
        <v>47.5</v>
      </c>
      <c r="W102" s="93"/>
      <c r="X102" s="60">
        <v>12.1</v>
      </c>
      <c r="Y102" s="28"/>
    </row>
    <row r="103" spans="3:25" ht="12.75">
      <c r="C103" s="366">
        <v>93</v>
      </c>
      <c r="D103" s="658" t="s">
        <v>317</v>
      </c>
      <c r="E103" s="250">
        <f t="shared" si="7"/>
        <v>3</v>
      </c>
      <c r="F103" s="346">
        <f t="shared" si="7"/>
        <v>3</v>
      </c>
      <c r="G103" s="251"/>
      <c r="H103" s="348"/>
      <c r="I103" s="345">
        <f t="shared" si="8"/>
        <v>3</v>
      </c>
      <c r="J103" s="251">
        <v>3</v>
      </c>
      <c r="K103" s="249"/>
      <c r="L103" s="356"/>
      <c r="M103" s="250"/>
      <c r="N103" s="251"/>
      <c r="O103" s="251"/>
      <c r="P103" s="348"/>
      <c r="Q103" s="357"/>
      <c r="R103" s="333"/>
      <c r="S103" s="333"/>
      <c r="T103" s="334"/>
      <c r="U103" s="338"/>
      <c r="V103" s="93"/>
      <c r="W103" s="93"/>
      <c r="X103" s="60"/>
      <c r="Y103" s="28"/>
    </row>
    <row r="104" spans="3:25" ht="12.75">
      <c r="C104" s="366">
        <v>94</v>
      </c>
      <c r="D104" s="658" t="s">
        <v>465</v>
      </c>
      <c r="E104" s="250">
        <f t="shared" si="7"/>
        <v>8</v>
      </c>
      <c r="F104" s="346">
        <f t="shared" si="7"/>
        <v>8</v>
      </c>
      <c r="G104" s="251"/>
      <c r="H104" s="348"/>
      <c r="I104" s="345">
        <f t="shared" si="8"/>
        <v>8</v>
      </c>
      <c r="J104" s="251">
        <v>8</v>
      </c>
      <c r="K104" s="249"/>
      <c r="L104" s="356"/>
      <c r="M104" s="250"/>
      <c r="N104" s="251"/>
      <c r="O104" s="251"/>
      <c r="P104" s="348"/>
      <c r="Q104" s="357"/>
      <c r="R104" s="333"/>
      <c r="S104" s="333"/>
      <c r="T104" s="334"/>
      <c r="U104" s="338"/>
      <c r="V104" s="93"/>
      <c r="W104" s="93"/>
      <c r="X104" s="60"/>
      <c r="Y104" s="28"/>
    </row>
    <row r="105" spans="3:25" ht="12.75">
      <c r="C105" s="366">
        <v>95</v>
      </c>
      <c r="D105" s="659" t="s">
        <v>219</v>
      </c>
      <c r="E105" s="140">
        <f t="shared" si="7"/>
        <v>738.242</v>
      </c>
      <c r="F105" s="359">
        <f t="shared" si="7"/>
        <v>738.242</v>
      </c>
      <c r="G105" s="249">
        <f>K105+O105+S105+W105</f>
        <v>651.175</v>
      </c>
      <c r="H105" s="84"/>
      <c r="I105" s="357">
        <f t="shared" si="8"/>
        <v>734.742</v>
      </c>
      <c r="J105" s="249">
        <v>734.742</v>
      </c>
      <c r="K105" s="249">
        <v>651.175</v>
      </c>
      <c r="L105" s="356"/>
      <c r="M105" s="250"/>
      <c r="N105" s="251"/>
      <c r="O105" s="251"/>
      <c r="P105" s="348"/>
      <c r="Q105" s="357"/>
      <c r="R105" s="93"/>
      <c r="S105" s="93"/>
      <c r="T105" s="334"/>
      <c r="U105" s="338">
        <f t="shared" si="9"/>
        <v>3.5</v>
      </c>
      <c r="V105" s="93">
        <v>3.5</v>
      </c>
      <c r="W105" s="93"/>
      <c r="X105" s="60"/>
      <c r="Y105" s="28"/>
    </row>
    <row r="106" spans="3:25" ht="12.75">
      <c r="C106" s="366">
        <v>96</v>
      </c>
      <c r="D106" s="393" t="s">
        <v>319</v>
      </c>
      <c r="E106" s="140">
        <f t="shared" si="7"/>
        <v>424.61199999999997</v>
      </c>
      <c r="F106" s="359">
        <f t="shared" si="7"/>
        <v>424.61199999999997</v>
      </c>
      <c r="G106" s="249">
        <f>K106+O106+S106+W106</f>
        <v>325.779</v>
      </c>
      <c r="H106" s="84"/>
      <c r="I106" s="357">
        <f>J106+L106</f>
        <v>382.316</v>
      </c>
      <c r="J106" s="249">
        <v>382.316</v>
      </c>
      <c r="K106" s="249">
        <v>304.53</v>
      </c>
      <c r="L106" s="356"/>
      <c r="M106" s="140">
        <v>7.296</v>
      </c>
      <c r="N106" s="249">
        <v>7.296</v>
      </c>
      <c r="O106" s="249">
        <v>3.249</v>
      </c>
      <c r="P106" s="348"/>
      <c r="Q106" s="357">
        <f>+R106</f>
        <v>14</v>
      </c>
      <c r="R106" s="93">
        <v>14</v>
      </c>
      <c r="S106" s="93">
        <v>13.8</v>
      </c>
      <c r="T106" s="334"/>
      <c r="U106" s="338">
        <f t="shared" si="9"/>
        <v>21</v>
      </c>
      <c r="V106" s="93">
        <v>21</v>
      </c>
      <c r="W106" s="93">
        <v>4.2</v>
      </c>
      <c r="X106" s="60"/>
      <c r="Y106" s="28"/>
    </row>
    <row r="107" spans="3:25" ht="12.75">
      <c r="C107" s="366">
        <v>97</v>
      </c>
      <c r="D107" s="660" t="s">
        <v>320</v>
      </c>
      <c r="E107" s="250">
        <f t="shared" si="7"/>
        <v>14</v>
      </c>
      <c r="F107" s="346">
        <f t="shared" si="7"/>
        <v>14</v>
      </c>
      <c r="G107" s="249"/>
      <c r="H107" s="84"/>
      <c r="I107" s="345">
        <f t="shared" si="8"/>
        <v>14</v>
      </c>
      <c r="J107" s="251">
        <v>14</v>
      </c>
      <c r="K107" s="249"/>
      <c r="L107" s="356"/>
      <c r="M107" s="250"/>
      <c r="N107" s="251"/>
      <c r="O107" s="251"/>
      <c r="P107" s="348"/>
      <c r="Q107" s="357"/>
      <c r="R107" s="333"/>
      <c r="S107" s="333"/>
      <c r="T107" s="334"/>
      <c r="U107" s="338"/>
      <c r="V107" s="93"/>
      <c r="W107" s="93"/>
      <c r="X107" s="60"/>
      <c r="Y107" s="28"/>
    </row>
    <row r="108" spans="3:25" ht="12.75">
      <c r="C108" s="366">
        <v>98</v>
      </c>
      <c r="D108" s="394" t="s">
        <v>150</v>
      </c>
      <c r="E108" s="140">
        <f>I108+M108+Q108+U108</f>
        <v>866.45</v>
      </c>
      <c r="F108" s="359">
        <f>J108+N108+R108+V108</f>
        <v>866.45</v>
      </c>
      <c r="G108" s="249">
        <f>K108+O108+S108+W108</f>
        <v>767.6440000000001</v>
      </c>
      <c r="H108" s="84"/>
      <c r="I108" s="337">
        <f t="shared" si="8"/>
        <v>490.55</v>
      </c>
      <c r="J108" s="93">
        <v>490.55</v>
      </c>
      <c r="K108" s="93">
        <v>452.413</v>
      </c>
      <c r="L108" s="83"/>
      <c r="M108" s="338">
        <f>N108+P108</f>
        <v>300.9</v>
      </c>
      <c r="N108" s="93">
        <v>300.9</v>
      </c>
      <c r="O108" s="93">
        <v>261.161</v>
      </c>
      <c r="P108" s="336"/>
      <c r="Q108" s="337"/>
      <c r="R108" s="333"/>
      <c r="S108" s="333"/>
      <c r="T108" s="334"/>
      <c r="U108" s="338">
        <f t="shared" si="9"/>
        <v>75</v>
      </c>
      <c r="V108" s="93">
        <v>75</v>
      </c>
      <c r="W108" s="93">
        <v>54.07</v>
      </c>
      <c r="X108" s="60"/>
      <c r="Y108" s="28"/>
    </row>
    <row r="109" spans="3:25" ht="12.75">
      <c r="C109" s="133">
        <v>99</v>
      </c>
      <c r="D109" s="389" t="s">
        <v>107</v>
      </c>
      <c r="E109" s="140">
        <f aca="true" t="shared" si="10" ref="E109:G123">I109+M109+Q109+U109</f>
        <v>571.5</v>
      </c>
      <c r="F109" s="359">
        <f t="shared" si="10"/>
        <v>571.5</v>
      </c>
      <c r="G109" s="249">
        <f>K109+O109+S109+W109</f>
        <v>391.742</v>
      </c>
      <c r="H109" s="84"/>
      <c r="I109" s="337"/>
      <c r="J109" s="93"/>
      <c r="K109" s="93"/>
      <c r="L109" s="83"/>
      <c r="M109" s="338">
        <f>N109+P109</f>
        <v>261.4</v>
      </c>
      <c r="N109" s="93">
        <v>261.4</v>
      </c>
      <c r="O109" s="93">
        <v>178.872</v>
      </c>
      <c r="P109" s="336"/>
      <c r="Q109" s="337"/>
      <c r="R109" s="333"/>
      <c r="S109" s="333"/>
      <c r="T109" s="334"/>
      <c r="U109" s="338">
        <f t="shared" si="9"/>
        <v>310.1</v>
      </c>
      <c r="V109" s="93">
        <v>310.1</v>
      </c>
      <c r="W109" s="93">
        <v>212.87</v>
      </c>
      <c r="X109" s="336"/>
      <c r="Y109" s="28"/>
    </row>
    <row r="110" spans="3:25" ht="12.75">
      <c r="C110" s="133">
        <f>+C109+1</f>
        <v>100</v>
      </c>
      <c r="D110" s="395" t="s">
        <v>323</v>
      </c>
      <c r="E110" s="250">
        <f t="shared" si="10"/>
        <v>295.5</v>
      </c>
      <c r="F110" s="346">
        <f t="shared" si="10"/>
        <v>295.5</v>
      </c>
      <c r="G110" s="251">
        <f>K110+O110+S110+W110</f>
        <v>242.43599999999998</v>
      </c>
      <c r="H110" s="84"/>
      <c r="I110" s="337"/>
      <c r="J110" s="333"/>
      <c r="K110" s="333"/>
      <c r="L110" s="83"/>
      <c r="M110" s="335">
        <f>N110+P110</f>
        <v>135.5</v>
      </c>
      <c r="N110" s="333">
        <v>135.5</v>
      </c>
      <c r="O110" s="333">
        <v>110.772</v>
      </c>
      <c r="P110" s="336"/>
      <c r="Q110" s="331"/>
      <c r="R110" s="333"/>
      <c r="S110" s="333"/>
      <c r="T110" s="334"/>
      <c r="U110" s="335">
        <f t="shared" si="9"/>
        <v>160</v>
      </c>
      <c r="V110" s="333">
        <v>160</v>
      </c>
      <c r="W110" s="333">
        <v>131.664</v>
      </c>
      <c r="X110" s="60"/>
      <c r="Y110" s="28"/>
    </row>
    <row r="111" spans="3:25" ht="25.5">
      <c r="C111" s="133">
        <v>101</v>
      </c>
      <c r="D111" s="389" t="s">
        <v>165</v>
      </c>
      <c r="E111" s="140">
        <f t="shared" si="10"/>
        <v>72.222</v>
      </c>
      <c r="F111" s="359">
        <f t="shared" si="10"/>
        <v>72.222</v>
      </c>
      <c r="G111" s="249">
        <f>K111+O111+S111+W111</f>
        <v>54.284</v>
      </c>
      <c r="H111" s="84"/>
      <c r="I111" s="337">
        <f aca="true" t="shared" si="11" ref="I111:I123">J111+L111</f>
        <v>58.122</v>
      </c>
      <c r="J111" s="93">
        <v>58.122</v>
      </c>
      <c r="K111" s="93">
        <v>53.626</v>
      </c>
      <c r="L111" s="83"/>
      <c r="M111" s="338"/>
      <c r="N111" s="93"/>
      <c r="O111" s="93"/>
      <c r="P111" s="336"/>
      <c r="Q111" s="331"/>
      <c r="R111" s="333"/>
      <c r="S111" s="333"/>
      <c r="T111" s="334"/>
      <c r="U111" s="338">
        <f t="shared" si="9"/>
        <v>14.1</v>
      </c>
      <c r="V111" s="93">
        <v>14.1</v>
      </c>
      <c r="W111" s="93">
        <v>0.658</v>
      </c>
      <c r="X111" s="60"/>
      <c r="Y111" s="28"/>
    </row>
    <row r="112" spans="3:25" ht="12.75">
      <c r="C112" s="133">
        <v>102</v>
      </c>
      <c r="D112" s="389" t="s">
        <v>526</v>
      </c>
      <c r="E112" s="140">
        <f t="shared" si="10"/>
        <v>350.757</v>
      </c>
      <c r="F112" s="359">
        <f t="shared" si="10"/>
        <v>350.757</v>
      </c>
      <c r="G112" s="249">
        <f>K112+O112+S112+W112</f>
        <v>179.397</v>
      </c>
      <c r="H112" s="84"/>
      <c r="I112" s="337">
        <f t="shared" si="11"/>
        <v>225.757</v>
      </c>
      <c r="J112" s="93">
        <v>225.757</v>
      </c>
      <c r="K112" s="93">
        <v>179.397</v>
      </c>
      <c r="L112" s="83"/>
      <c r="M112" s="338"/>
      <c r="N112" s="93"/>
      <c r="O112" s="93"/>
      <c r="P112" s="336"/>
      <c r="Q112" s="331"/>
      <c r="R112" s="333"/>
      <c r="S112" s="333"/>
      <c r="T112" s="334"/>
      <c r="U112" s="338">
        <f t="shared" si="9"/>
        <v>125</v>
      </c>
      <c r="V112" s="93">
        <v>125</v>
      </c>
      <c r="W112" s="93"/>
      <c r="X112" s="60"/>
      <c r="Y112" s="28"/>
    </row>
    <row r="113" spans="3:25" ht="12.75">
      <c r="C113" s="133">
        <v>103</v>
      </c>
      <c r="D113" s="382" t="s">
        <v>108</v>
      </c>
      <c r="E113" s="140">
        <f t="shared" si="10"/>
        <v>220.713</v>
      </c>
      <c r="F113" s="359">
        <f t="shared" si="10"/>
        <v>220.713</v>
      </c>
      <c r="G113" s="249">
        <f t="shared" si="10"/>
        <v>127.258</v>
      </c>
      <c r="H113" s="84"/>
      <c r="I113" s="337">
        <f t="shared" si="11"/>
        <v>184.815</v>
      </c>
      <c r="J113" s="93">
        <v>184.815</v>
      </c>
      <c r="K113" s="93">
        <v>118.705</v>
      </c>
      <c r="L113" s="83"/>
      <c r="M113" s="338">
        <f aca="true" t="shared" si="12" ref="M113:M122">N113+P113</f>
        <v>35.198</v>
      </c>
      <c r="N113" s="93">
        <v>35.198</v>
      </c>
      <c r="O113" s="93">
        <v>8.553</v>
      </c>
      <c r="P113" s="336"/>
      <c r="Q113" s="331"/>
      <c r="R113" s="333"/>
      <c r="S113" s="333"/>
      <c r="T113" s="334"/>
      <c r="U113" s="338">
        <f t="shared" si="9"/>
        <v>0.7</v>
      </c>
      <c r="V113" s="93">
        <v>0.7</v>
      </c>
      <c r="W113" s="93"/>
      <c r="X113" s="60"/>
      <c r="Y113" s="28"/>
    </row>
    <row r="114" spans="3:25" ht="12.75">
      <c r="C114" s="133">
        <v>104</v>
      </c>
      <c r="D114" s="382" t="s">
        <v>109</v>
      </c>
      <c r="E114" s="140">
        <f t="shared" si="10"/>
        <v>196.092</v>
      </c>
      <c r="F114" s="359">
        <f t="shared" si="10"/>
        <v>196.092</v>
      </c>
      <c r="G114" s="249">
        <f t="shared" si="10"/>
        <v>146.93200000000002</v>
      </c>
      <c r="H114" s="84"/>
      <c r="I114" s="337">
        <f t="shared" si="11"/>
        <v>172.032</v>
      </c>
      <c r="J114" s="93">
        <v>172.032</v>
      </c>
      <c r="K114" s="93">
        <v>137.984</v>
      </c>
      <c r="L114" s="83"/>
      <c r="M114" s="338">
        <f t="shared" si="12"/>
        <v>22.46</v>
      </c>
      <c r="N114" s="93">
        <v>22.46</v>
      </c>
      <c r="O114" s="93">
        <v>8.948</v>
      </c>
      <c r="P114" s="336"/>
      <c r="Q114" s="337"/>
      <c r="R114" s="93"/>
      <c r="S114" s="333"/>
      <c r="T114" s="334"/>
      <c r="U114" s="338">
        <f t="shared" si="9"/>
        <v>1.6</v>
      </c>
      <c r="V114" s="93">
        <v>1.6</v>
      </c>
      <c r="W114" s="93"/>
      <c r="X114" s="60"/>
      <c r="Y114" s="28"/>
    </row>
    <row r="115" spans="3:25" ht="12.75">
      <c r="C115" s="133">
        <v>105</v>
      </c>
      <c r="D115" s="382" t="s">
        <v>110</v>
      </c>
      <c r="E115" s="140">
        <f t="shared" si="10"/>
        <v>249.507</v>
      </c>
      <c r="F115" s="359">
        <f t="shared" si="10"/>
        <v>249.507</v>
      </c>
      <c r="G115" s="249">
        <f t="shared" si="10"/>
        <v>178.12699999999998</v>
      </c>
      <c r="H115" s="84"/>
      <c r="I115" s="337">
        <f t="shared" si="11"/>
        <v>221.572</v>
      </c>
      <c r="J115" s="93">
        <v>221.572</v>
      </c>
      <c r="K115" s="93">
        <v>167.593</v>
      </c>
      <c r="L115" s="83"/>
      <c r="M115" s="338">
        <f t="shared" si="12"/>
        <v>23.935</v>
      </c>
      <c r="N115" s="93">
        <v>23.935</v>
      </c>
      <c r="O115" s="93">
        <v>10.534</v>
      </c>
      <c r="P115" s="336"/>
      <c r="Q115" s="331"/>
      <c r="R115" s="333"/>
      <c r="S115" s="333"/>
      <c r="T115" s="334"/>
      <c r="U115" s="338">
        <f t="shared" si="9"/>
        <v>4</v>
      </c>
      <c r="V115" s="93">
        <v>4</v>
      </c>
      <c r="W115" s="93"/>
      <c r="X115" s="60"/>
      <c r="Y115" s="28"/>
    </row>
    <row r="116" spans="3:25" ht="12.75">
      <c r="C116" s="133">
        <v>106</v>
      </c>
      <c r="D116" s="382" t="s">
        <v>111</v>
      </c>
      <c r="E116" s="140">
        <f t="shared" si="10"/>
        <v>116.512</v>
      </c>
      <c r="F116" s="359">
        <f t="shared" si="10"/>
        <v>116.512</v>
      </c>
      <c r="G116" s="249">
        <f t="shared" si="10"/>
        <v>97.17200000000001</v>
      </c>
      <c r="H116" s="84"/>
      <c r="I116" s="337">
        <f t="shared" si="11"/>
        <v>102.273</v>
      </c>
      <c r="J116" s="93">
        <v>102.273</v>
      </c>
      <c r="K116" s="93">
        <v>90.528</v>
      </c>
      <c r="L116" s="83"/>
      <c r="M116" s="338">
        <f t="shared" si="12"/>
        <v>14.039</v>
      </c>
      <c r="N116" s="93">
        <v>14.039</v>
      </c>
      <c r="O116" s="93">
        <v>6.644</v>
      </c>
      <c r="P116" s="336"/>
      <c r="Q116" s="331"/>
      <c r="R116" s="333"/>
      <c r="S116" s="333"/>
      <c r="T116" s="334"/>
      <c r="U116" s="338">
        <f t="shared" si="9"/>
        <v>0.2</v>
      </c>
      <c r="V116" s="93">
        <v>0.2</v>
      </c>
      <c r="W116" s="93"/>
      <c r="X116" s="60"/>
      <c r="Y116" s="28"/>
    </row>
    <row r="117" spans="3:25" ht="12" customHeight="1">
      <c r="C117" s="133">
        <v>107</v>
      </c>
      <c r="D117" s="382" t="s">
        <v>112</v>
      </c>
      <c r="E117" s="140">
        <f t="shared" si="10"/>
        <v>146.5</v>
      </c>
      <c r="F117" s="359">
        <f t="shared" si="10"/>
        <v>146.5</v>
      </c>
      <c r="G117" s="249">
        <f t="shared" si="10"/>
        <v>115.74700000000001</v>
      </c>
      <c r="H117" s="84"/>
      <c r="I117" s="337">
        <f t="shared" si="11"/>
        <v>123.054</v>
      </c>
      <c r="J117" s="93">
        <v>123.054</v>
      </c>
      <c r="K117" s="93">
        <v>106.986</v>
      </c>
      <c r="L117" s="83"/>
      <c r="M117" s="338">
        <f t="shared" si="12"/>
        <v>17.948</v>
      </c>
      <c r="N117" s="93">
        <v>17.948</v>
      </c>
      <c r="O117" s="93">
        <v>7.837</v>
      </c>
      <c r="P117" s="336"/>
      <c r="Q117" s="331"/>
      <c r="R117" s="333"/>
      <c r="S117" s="333"/>
      <c r="T117" s="334"/>
      <c r="U117" s="338">
        <f t="shared" si="9"/>
        <v>5.498</v>
      </c>
      <c r="V117" s="93">
        <v>5.498</v>
      </c>
      <c r="W117" s="93">
        <v>0.924</v>
      </c>
      <c r="X117" s="60"/>
      <c r="Y117" s="28"/>
    </row>
    <row r="118" spans="3:25" ht="12.75">
      <c r="C118" s="366">
        <v>108</v>
      </c>
      <c r="D118" s="396" t="s">
        <v>113</v>
      </c>
      <c r="E118" s="140">
        <f t="shared" si="10"/>
        <v>260.198</v>
      </c>
      <c r="F118" s="359">
        <f t="shared" si="10"/>
        <v>260.198</v>
      </c>
      <c r="G118" s="249">
        <f t="shared" si="10"/>
        <v>173.431</v>
      </c>
      <c r="H118" s="84"/>
      <c r="I118" s="337">
        <f t="shared" si="11"/>
        <v>237.734</v>
      </c>
      <c r="J118" s="93">
        <v>237.734</v>
      </c>
      <c r="K118" s="93">
        <v>173.431</v>
      </c>
      <c r="L118" s="83"/>
      <c r="M118" s="338">
        <f t="shared" si="12"/>
        <v>20.964</v>
      </c>
      <c r="N118" s="93">
        <v>20.964</v>
      </c>
      <c r="O118" s="93"/>
      <c r="P118" s="336"/>
      <c r="Q118" s="331"/>
      <c r="R118" s="333"/>
      <c r="S118" s="333"/>
      <c r="T118" s="334"/>
      <c r="U118" s="338">
        <f t="shared" si="9"/>
        <v>1.5</v>
      </c>
      <c r="V118" s="93">
        <v>1.5</v>
      </c>
      <c r="W118" s="93"/>
      <c r="X118" s="60"/>
      <c r="Y118" s="28"/>
    </row>
    <row r="119" spans="3:25" ht="12.75">
      <c r="C119" s="366">
        <v>109</v>
      </c>
      <c r="D119" s="381" t="s">
        <v>324</v>
      </c>
      <c r="E119" s="140">
        <f t="shared" si="10"/>
        <v>218.733</v>
      </c>
      <c r="F119" s="359">
        <f t="shared" si="10"/>
        <v>218.733</v>
      </c>
      <c r="G119" s="249">
        <f t="shared" si="10"/>
        <v>157.826</v>
      </c>
      <c r="H119" s="84"/>
      <c r="I119" s="337">
        <f t="shared" si="11"/>
        <v>188.636</v>
      </c>
      <c r="J119" s="93">
        <v>188.636</v>
      </c>
      <c r="K119" s="93">
        <v>147.654</v>
      </c>
      <c r="L119" s="83"/>
      <c r="M119" s="338">
        <f t="shared" si="12"/>
        <v>29.267</v>
      </c>
      <c r="N119" s="93">
        <v>29.267</v>
      </c>
      <c r="O119" s="93">
        <v>10.172</v>
      </c>
      <c r="P119" s="336"/>
      <c r="Q119" s="337"/>
      <c r="R119" s="93"/>
      <c r="S119" s="93"/>
      <c r="T119" s="334"/>
      <c r="U119" s="338">
        <f t="shared" si="9"/>
        <v>0.83</v>
      </c>
      <c r="V119" s="93">
        <v>0.83</v>
      </c>
      <c r="W119" s="93"/>
      <c r="X119" s="60"/>
      <c r="Y119" s="28"/>
    </row>
    <row r="120" spans="3:25" ht="12.75">
      <c r="C120" s="366">
        <f>+C119+1</f>
        <v>110</v>
      </c>
      <c r="D120" s="381" t="s">
        <v>115</v>
      </c>
      <c r="E120" s="140">
        <f t="shared" si="10"/>
        <v>110.994</v>
      </c>
      <c r="F120" s="359">
        <f t="shared" si="10"/>
        <v>110.994</v>
      </c>
      <c r="G120" s="249">
        <f t="shared" si="10"/>
        <v>89.28</v>
      </c>
      <c r="H120" s="84"/>
      <c r="I120" s="337">
        <f t="shared" si="11"/>
        <v>94.696</v>
      </c>
      <c r="J120" s="93">
        <v>94.696</v>
      </c>
      <c r="K120" s="93">
        <v>81.194</v>
      </c>
      <c r="L120" s="83"/>
      <c r="M120" s="338">
        <f t="shared" si="12"/>
        <v>15.998</v>
      </c>
      <c r="N120" s="93">
        <v>15.998</v>
      </c>
      <c r="O120" s="93">
        <v>8.086</v>
      </c>
      <c r="P120" s="336"/>
      <c r="Q120" s="337"/>
      <c r="R120" s="93"/>
      <c r="S120" s="93"/>
      <c r="T120" s="334"/>
      <c r="U120" s="338">
        <f t="shared" si="9"/>
        <v>0.3</v>
      </c>
      <c r="V120" s="93">
        <v>0.3</v>
      </c>
      <c r="W120" s="93"/>
      <c r="X120" s="60"/>
      <c r="Y120" s="28"/>
    </row>
    <row r="121" spans="3:25" ht="12.75">
      <c r="C121" s="133">
        <f>+C120+1</f>
        <v>111</v>
      </c>
      <c r="D121" s="382" t="s">
        <v>151</v>
      </c>
      <c r="E121" s="126">
        <f t="shared" si="10"/>
        <v>242.822</v>
      </c>
      <c r="F121" s="135">
        <f t="shared" si="10"/>
        <v>242.822</v>
      </c>
      <c r="G121" s="124">
        <f t="shared" si="10"/>
        <v>141.274</v>
      </c>
      <c r="H121" s="127"/>
      <c r="I121" s="337">
        <f t="shared" si="11"/>
        <v>196.442</v>
      </c>
      <c r="J121" s="93">
        <v>196.442</v>
      </c>
      <c r="K121" s="93">
        <v>130.603</v>
      </c>
      <c r="L121" s="83"/>
      <c r="M121" s="338">
        <f t="shared" si="12"/>
        <v>43.88</v>
      </c>
      <c r="N121" s="93">
        <v>43.88</v>
      </c>
      <c r="O121" s="93">
        <v>10.671</v>
      </c>
      <c r="P121" s="336"/>
      <c r="Q121" s="331"/>
      <c r="R121" s="333"/>
      <c r="S121" s="333"/>
      <c r="T121" s="334"/>
      <c r="U121" s="338">
        <f t="shared" si="9"/>
        <v>2.5</v>
      </c>
      <c r="V121" s="93">
        <v>2.5</v>
      </c>
      <c r="W121" s="93"/>
      <c r="X121" s="60"/>
      <c r="Y121" s="28"/>
    </row>
    <row r="122" spans="3:25" ht="12.75">
      <c r="C122" s="377">
        <f>+C121+1</f>
        <v>112</v>
      </c>
      <c r="D122" s="397" t="s">
        <v>117</v>
      </c>
      <c r="E122" s="126">
        <f t="shared" si="10"/>
        <v>484.75699999999995</v>
      </c>
      <c r="F122" s="135">
        <f t="shared" si="10"/>
        <v>484.75699999999995</v>
      </c>
      <c r="G122" s="124">
        <f t="shared" si="10"/>
        <v>103.634</v>
      </c>
      <c r="H122" s="127"/>
      <c r="I122" s="337">
        <f t="shared" si="11"/>
        <v>421.465</v>
      </c>
      <c r="J122" s="93">
        <v>421.465</v>
      </c>
      <c r="K122" s="93">
        <v>103.634</v>
      </c>
      <c r="L122" s="83"/>
      <c r="M122" s="338">
        <f t="shared" si="12"/>
        <v>60.292</v>
      </c>
      <c r="N122" s="93">
        <v>60.292</v>
      </c>
      <c r="O122" s="93"/>
      <c r="P122" s="336"/>
      <c r="Q122" s="331"/>
      <c r="R122" s="333"/>
      <c r="S122" s="333"/>
      <c r="T122" s="334"/>
      <c r="U122" s="338">
        <f t="shared" si="9"/>
        <v>3</v>
      </c>
      <c r="V122" s="93">
        <v>3</v>
      </c>
      <c r="W122" s="93"/>
      <c r="X122" s="60"/>
      <c r="Y122" s="28"/>
    </row>
    <row r="123" spans="3:25" ht="15" customHeight="1" hidden="1" thickBot="1">
      <c r="C123" s="373">
        <v>113</v>
      </c>
      <c r="D123" s="398" t="s">
        <v>325</v>
      </c>
      <c r="E123" s="376">
        <f t="shared" si="10"/>
        <v>14950.256999999998</v>
      </c>
      <c r="F123" s="374">
        <f>J123+N123+R123+V123</f>
        <v>14753.456999999999</v>
      </c>
      <c r="G123" s="375">
        <f t="shared" si="10"/>
        <v>7219.617999999999</v>
      </c>
      <c r="H123" s="409">
        <f>+L123+P123+T123+X123</f>
        <v>196.79999999999998</v>
      </c>
      <c r="I123" s="464">
        <f t="shared" si="11"/>
        <v>11410.637</v>
      </c>
      <c r="J123" s="465">
        <f>J11+J15+J22+J23+J41+J48+J56+J60+J68+J70+J74-J85-J86+J98+J100+J102+J105+J106+J108+J109+SUM(J111:J122)</f>
        <v>11235.937</v>
      </c>
      <c r="K123" s="465">
        <f>K11+K15+K22+K23+K41+K48+K56+K60+K68+K70+K74-K85-K86+K98+K100+K102+K105+K106+K108+K109+SUM(K111:K122)</f>
        <v>5319.351999999999</v>
      </c>
      <c r="L123" s="466">
        <f>L11+L15+L22+L23+L41+L48+L56+L60+L68+L70+L74-L85-L86+L98+L100+L102+L105+L106+L108+L109+SUM(L111:L122)</f>
        <v>174.7</v>
      </c>
      <c r="M123" s="467">
        <f>M15+M23+M48+M70+M98+M106+M108+M109+SUM(M113:M122)</f>
        <v>2816.0919999999996</v>
      </c>
      <c r="N123" s="467">
        <f>N15+N23+N48+N70+N98+N106+N108+N109+SUM(N113:N122)</f>
        <v>2816.0919999999996</v>
      </c>
      <c r="O123" s="465">
        <f>O15+O23+O48+O70+O98+O106+O108+O109+SUM(O113:O122)</f>
        <v>1597.7150000000001</v>
      </c>
      <c r="P123" s="468">
        <f>P11+P15+P22+P23+P41+P48+P56+P60+P68+P70+P74-P85-P86+P98+P100+P102+P105+P106+P108+SUM(P111:P122)</f>
        <v>0</v>
      </c>
      <c r="Q123" s="469">
        <f>Q11+Q15+Q22+Q23+Q41+Q48+Q56+Q60+Q68+Q70+Q74-Q85-Q86+Q98+Q100+Q102+Q105+Q106+Q108+SUM(Q111:Q122)</f>
        <v>22.3</v>
      </c>
      <c r="R123" s="465">
        <f>R11+R15+R22+R23+R41+R48+R56+R60+R68+R70+R74-R85-R86+R98+R100+R102+R105+R106+R108+SUM(R111:R122)</f>
        <v>22.3</v>
      </c>
      <c r="S123" s="465">
        <f>S11+S15+S22+S23+S41+S48+S56+S60+S68+S70+S74-S85-S86+S98+S100+S102+S105+S106+S108+SUM(S111:S122)</f>
        <v>21.980999999999998</v>
      </c>
      <c r="T123" s="465">
        <f>T11+T15+T22+T23+T41+T48+T56+T60+T68+T70+T74-T85-T86+T98+T100+T102+T105+T106+T108+SUM(T111:T122)</f>
        <v>0</v>
      </c>
      <c r="U123" s="465">
        <f>U11+U15+U22+U23+U41+U48+U56+U60+U68+U70+U74-U85-U86+U98+U100+U102+U105+U106+U108+U109+SUM(U111:U122)</f>
        <v>701.228</v>
      </c>
      <c r="V123" s="465">
        <f>V11+V15+V22+V23+V41+V48+V56+V60+V68+V70+V74-V85-V86+V98+V100+V102+V105+V106+V108+V109+SUM(V111:V122)</f>
        <v>679.128</v>
      </c>
      <c r="W123" s="465">
        <f>W11+W15+W22+W23+W41+W48+W56+W60+W68+W70+W74-W85-W86+W98+W100+W102+W105+W106+W108+W109+SUM(W111:W122)</f>
        <v>280.57</v>
      </c>
      <c r="X123" s="465">
        <f>X11+X15+X22+X23+X41+X48+X56+X60+X68+X70+X74-X85-X86+X98+X100+X102+X105+X106+X108+X109+SUM(X111:X122)</f>
        <v>22.1</v>
      </c>
      <c r="Y123" s="28"/>
    </row>
    <row r="124" spans="3:25" ht="12.75">
      <c r="C124" s="316">
        <v>113</v>
      </c>
      <c r="D124" s="399" t="s">
        <v>152</v>
      </c>
      <c r="E124" s="201">
        <f aca="true" t="shared" si="13" ref="E124:G129">+I124+M124+Q124+U124</f>
        <v>402.12</v>
      </c>
      <c r="F124" s="317">
        <f t="shared" si="13"/>
        <v>402.12</v>
      </c>
      <c r="G124" s="199">
        <f t="shared" si="13"/>
        <v>336.702</v>
      </c>
      <c r="H124" s="202"/>
      <c r="I124" s="470">
        <f aca="true" t="shared" si="14" ref="I124:I129">+J124</f>
        <v>244.739</v>
      </c>
      <c r="J124" s="471">
        <v>244.739</v>
      </c>
      <c r="K124" s="471">
        <v>215.137</v>
      </c>
      <c r="L124" s="472"/>
      <c r="M124" s="473"/>
      <c r="N124" s="471"/>
      <c r="O124" s="471"/>
      <c r="P124" s="474"/>
      <c r="Q124" s="470">
        <f aca="true" t="shared" si="15" ref="Q124:Q155">+R124</f>
        <v>127.531</v>
      </c>
      <c r="R124" s="471">
        <v>127.531</v>
      </c>
      <c r="S124" s="471">
        <v>121.565</v>
      </c>
      <c r="T124" s="80"/>
      <c r="U124" s="473">
        <f aca="true" t="shared" si="16" ref="U124:U149">+V124</f>
        <v>29.85</v>
      </c>
      <c r="V124" s="471">
        <v>29.85</v>
      </c>
      <c r="W124" s="471"/>
      <c r="X124" s="475"/>
      <c r="Y124" s="28"/>
    </row>
    <row r="125" spans="3:25" ht="12.75">
      <c r="C125" s="133">
        <f>+C124+1</f>
        <v>114</v>
      </c>
      <c r="D125" s="382" t="s">
        <v>153</v>
      </c>
      <c r="E125" s="126">
        <f t="shared" si="13"/>
        <v>669.156</v>
      </c>
      <c r="F125" s="135">
        <f t="shared" si="13"/>
        <v>669.156</v>
      </c>
      <c r="G125" s="124">
        <f t="shared" si="13"/>
        <v>558.482</v>
      </c>
      <c r="H125" s="127"/>
      <c r="I125" s="337">
        <f t="shared" si="14"/>
        <v>440.046</v>
      </c>
      <c r="J125" s="93">
        <v>440.046</v>
      </c>
      <c r="K125" s="93">
        <v>389.805</v>
      </c>
      <c r="L125" s="334"/>
      <c r="M125" s="476"/>
      <c r="N125" s="93"/>
      <c r="O125" s="93"/>
      <c r="P125" s="336"/>
      <c r="Q125" s="337">
        <f t="shared" si="15"/>
        <v>176.984</v>
      </c>
      <c r="R125" s="93">
        <v>176.984</v>
      </c>
      <c r="S125" s="93">
        <v>168.677</v>
      </c>
      <c r="T125" s="83"/>
      <c r="U125" s="338">
        <f t="shared" si="16"/>
        <v>52.126</v>
      </c>
      <c r="V125" s="93">
        <v>52.126</v>
      </c>
      <c r="W125" s="93"/>
      <c r="X125" s="60"/>
      <c r="Y125" s="28"/>
    </row>
    <row r="126" spans="3:25" ht="12.75">
      <c r="C126" s="133">
        <f>+C125+1</f>
        <v>115</v>
      </c>
      <c r="D126" s="382" t="s">
        <v>120</v>
      </c>
      <c r="E126" s="126">
        <f t="shared" si="13"/>
        <v>290.131</v>
      </c>
      <c r="F126" s="135">
        <f t="shared" si="13"/>
        <v>290.131</v>
      </c>
      <c r="G126" s="124">
        <f t="shared" si="13"/>
        <v>225.455</v>
      </c>
      <c r="H126" s="127"/>
      <c r="I126" s="337">
        <f>+J126+L126</f>
        <v>190.78</v>
      </c>
      <c r="J126" s="93">
        <v>190.78</v>
      </c>
      <c r="K126" s="93">
        <v>144.894</v>
      </c>
      <c r="L126" s="83"/>
      <c r="M126" s="476"/>
      <c r="N126" s="93"/>
      <c r="O126" s="93"/>
      <c r="P126" s="336"/>
      <c r="Q126" s="337">
        <f t="shared" si="15"/>
        <v>84.351</v>
      </c>
      <c r="R126" s="93">
        <v>84.351</v>
      </c>
      <c r="S126" s="93">
        <v>80.561</v>
      </c>
      <c r="T126" s="83"/>
      <c r="U126" s="338">
        <f t="shared" si="16"/>
        <v>15</v>
      </c>
      <c r="V126" s="93">
        <v>15</v>
      </c>
      <c r="W126" s="93"/>
      <c r="X126" s="60"/>
      <c r="Y126" s="28"/>
    </row>
    <row r="127" spans="3:25" ht="12.75">
      <c r="C127" s="133">
        <f>+C126+1</f>
        <v>116</v>
      </c>
      <c r="D127" s="382" t="s">
        <v>326</v>
      </c>
      <c r="E127" s="126">
        <f t="shared" si="13"/>
        <v>549.222</v>
      </c>
      <c r="F127" s="135">
        <f t="shared" si="13"/>
        <v>549.222</v>
      </c>
      <c r="G127" s="124">
        <f t="shared" si="13"/>
        <v>436.598</v>
      </c>
      <c r="H127" s="127"/>
      <c r="I127" s="337">
        <f t="shared" si="14"/>
        <v>247.588</v>
      </c>
      <c r="J127" s="93">
        <v>247.588</v>
      </c>
      <c r="K127" s="93">
        <v>202.304</v>
      </c>
      <c r="L127" s="334"/>
      <c r="M127" s="476"/>
      <c r="N127" s="93"/>
      <c r="O127" s="93"/>
      <c r="P127" s="336"/>
      <c r="Q127" s="337">
        <f t="shared" si="15"/>
        <v>245.634</v>
      </c>
      <c r="R127" s="93">
        <v>245.634</v>
      </c>
      <c r="S127" s="93">
        <v>234.294</v>
      </c>
      <c r="T127" s="83"/>
      <c r="U127" s="338">
        <f t="shared" si="16"/>
        <v>56</v>
      </c>
      <c r="V127" s="93">
        <v>56</v>
      </c>
      <c r="W127" s="93"/>
      <c r="X127" s="60"/>
      <c r="Y127" s="28"/>
    </row>
    <row r="128" spans="3:25" ht="12.75">
      <c r="C128" s="133">
        <f>+C127+1</f>
        <v>117</v>
      </c>
      <c r="D128" s="382" t="s">
        <v>327</v>
      </c>
      <c r="E128" s="126">
        <f t="shared" si="13"/>
        <v>210.144</v>
      </c>
      <c r="F128" s="135">
        <f t="shared" si="13"/>
        <v>210.144</v>
      </c>
      <c r="G128" s="124">
        <f t="shared" si="13"/>
        <v>175.647</v>
      </c>
      <c r="H128" s="127"/>
      <c r="I128" s="337">
        <f t="shared" si="14"/>
        <v>136.005</v>
      </c>
      <c r="J128" s="93">
        <v>136.005</v>
      </c>
      <c r="K128" s="93">
        <v>114.302</v>
      </c>
      <c r="L128" s="334"/>
      <c r="M128" s="476"/>
      <c r="N128" s="93"/>
      <c r="O128" s="93"/>
      <c r="P128" s="336"/>
      <c r="Q128" s="337">
        <f t="shared" si="15"/>
        <v>64.239</v>
      </c>
      <c r="R128" s="93">
        <v>64.239</v>
      </c>
      <c r="S128" s="93">
        <v>61.345</v>
      </c>
      <c r="T128" s="83"/>
      <c r="U128" s="338">
        <f t="shared" si="16"/>
        <v>9.9</v>
      </c>
      <c r="V128" s="93">
        <v>9.9</v>
      </c>
      <c r="W128" s="93"/>
      <c r="X128" s="60"/>
      <c r="Y128" s="28"/>
    </row>
    <row r="129" spans="3:25" ht="12.75">
      <c r="C129" s="133">
        <f>+C128+1</f>
        <v>118</v>
      </c>
      <c r="D129" s="382" t="s">
        <v>328</v>
      </c>
      <c r="E129" s="126">
        <f t="shared" si="13"/>
        <v>211.63</v>
      </c>
      <c r="F129" s="135">
        <f t="shared" si="13"/>
        <v>211.63</v>
      </c>
      <c r="G129" s="124">
        <f t="shared" si="13"/>
        <v>193.827</v>
      </c>
      <c r="H129" s="127"/>
      <c r="I129" s="337">
        <f t="shared" si="14"/>
        <v>111.491</v>
      </c>
      <c r="J129" s="93">
        <v>111.491</v>
      </c>
      <c r="K129" s="93">
        <v>106.377</v>
      </c>
      <c r="L129" s="334"/>
      <c r="M129" s="476"/>
      <c r="N129" s="93"/>
      <c r="O129" s="93"/>
      <c r="P129" s="336"/>
      <c r="Q129" s="337">
        <f t="shared" si="15"/>
        <v>90.839</v>
      </c>
      <c r="R129" s="93">
        <v>90.839</v>
      </c>
      <c r="S129" s="93">
        <v>87.45</v>
      </c>
      <c r="T129" s="83"/>
      <c r="U129" s="338">
        <f t="shared" si="16"/>
        <v>9.3</v>
      </c>
      <c r="V129" s="93">
        <v>9.3</v>
      </c>
      <c r="W129" s="93"/>
      <c r="X129" s="60"/>
      <c r="Y129" s="28"/>
    </row>
    <row r="130" spans="3:25" ht="12.75">
      <c r="C130" s="133">
        <v>119</v>
      </c>
      <c r="D130" s="382" t="s">
        <v>235</v>
      </c>
      <c r="E130" s="126">
        <f aca="true" t="shared" si="17" ref="E130:H139">+I130+M130+Q130+U130</f>
        <v>689.186</v>
      </c>
      <c r="F130" s="135">
        <f t="shared" si="17"/>
        <v>688.236</v>
      </c>
      <c r="G130" s="124">
        <f t="shared" si="17"/>
        <v>571.0229999999999</v>
      </c>
      <c r="H130" s="127">
        <f t="shared" si="17"/>
        <v>0.95</v>
      </c>
      <c r="I130" s="337">
        <f>+J130+L130</f>
        <v>430.504</v>
      </c>
      <c r="J130" s="93">
        <v>430.504</v>
      </c>
      <c r="K130" s="93">
        <v>372.554</v>
      </c>
      <c r="L130" s="83"/>
      <c r="M130" s="476"/>
      <c r="N130" s="93"/>
      <c r="O130" s="93"/>
      <c r="P130" s="336"/>
      <c r="Q130" s="337">
        <f t="shared" si="15"/>
        <v>208.982</v>
      </c>
      <c r="R130" s="93">
        <v>208.982</v>
      </c>
      <c r="S130" s="93">
        <v>198.469</v>
      </c>
      <c r="T130" s="83"/>
      <c r="U130" s="338">
        <f>+V130+X130</f>
        <v>49.7</v>
      </c>
      <c r="V130" s="93">
        <v>48.75</v>
      </c>
      <c r="W130" s="93"/>
      <c r="X130" s="60">
        <v>0.95</v>
      </c>
      <c r="Y130" s="28"/>
    </row>
    <row r="131" spans="3:25" ht="12.75">
      <c r="C131" s="133">
        <v>120</v>
      </c>
      <c r="D131" s="382" t="s">
        <v>124</v>
      </c>
      <c r="E131" s="126">
        <f t="shared" si="17"/>
        <v>714.346</v>
      </c>
      <c r="F131" s="135">
        <f t="shared" si="17"/>
        <v>714.346</v>
      </c>
      <c r="G131" s="124">
        <f t="shared" si="17"/>
        <v>627.824</v>
      </c>
      <c r="H131" s="127"/>
      <c r="I131" s="337">
        <f aca="true" t="shared" si="18" ref="I131:I137">+J131</f>
        <v>199.2</v>
      </c>
      <c r="J131" s="93">
        <v>199.2</v>
      </c>
      <c r="K131" s="93">
        <v>149.162</v>
      </c>
      <c r="L131" s="83"/>
      <c r="M131" s="476"/>
      <c r="N131" s="93"/>
      <c r="O131" s="93"/>
      <c r="P131" s="60"/>
      <c r="Q131" s="337">
        <f t="shared" si="15"/>
        <v>499.446</v>
      </c>
      <c r="R131" s="93">
        <v>499.446</v>
      </c>
      <c r="S131" s="93">
        <v>478.662</v>
      </c>
      <c r="T131" s="83"/>
      <c r="U131" s="338">
        <f>V131+X131</f>
        <v>15.7</v>
      </c>
      <c r="V131" s="93">
        <v>15.7</v>
      </c>
      <c r="W131" s="93"/>
      <c r="X131" s="60"/>
      <c r="Y131" s="28"/>
    </row>
    <row r="132" spans="3:25" ht="12.75">
      <c r="C132" s="133">
        <v>121</v>
      </c>
      <c r="D132" s="382" t="s">
        <v>330</v>
      </c>
      <c r="E132" s="126">
        <f t="shared" si="17"/>
        <v>109.972</v>
      </c>
      <c r="F132" s="135">
        <f t="shared" si="17"/>
        <v>109.972</v>
      </c>
      <c r="G132" s="124">
        <f t="shared" si="17"/>
        <v>98.36</v>
      </c>
      <c r="H132" s="127"/>
      <c r="I132" s="337">
        <f t="shared" si="18"/>
        <v>47.498</v>
      </c>
      <c r="J132" s="93">
        <v>47.498</v>
      </c>
      <c r="K132" s="93">
        <v>44.394</v>
      </c>
      <c r="L132" s="334"/>
      <c r="M132" s="476"/>
      <c r="N132" s="93"/>
      <c r="O132" s="93"/>
      <c r="P132" s="336"/>
      <c r="Q132" s="337">
        <f t="shared" si="15"/>
        <v>56.174</v>
      </c>
      <c r="R132" s="93">
        <v>56.174</v>
      </c>
      <c r="S132" s="93">
        <v>53.966</v>
      </c>
      <c r="T132" s="83"/>
      <c r="U132" s="338">
        <f t="shared" si="16"/>
        <v>6.3</v>
      </c>
      <c r="V132" s="93">
        <v>6.3</v>
      </c>
      <c r="W132" s="93"/>
      <c r="X132" s="60"/>
      <c r="Y132" s="28"/>
    </row>
    <row r="133" spans="3:25" ht="12.75">
      <c r="C133" s="133">
        <v>122</v>
      </c>
      <c r="D133" s="382" t="s">
        <v>507</v>
      </c>
      <c r="E133" s="126">
        <f t="shared" si="17"/>
        <v>146.43300000000002</v>
      </c>
      <c r="F133" s="135">
        <f t="shared" si="17"/>
        <v>146.43300000000002</v>
      </c>
      <c r="G133" s="124">
        <f t="shared" si="17"/>
        <v>123.83500000000001</v>
      </c>
      <c r="H133" s="127"/>
      <c r="I133" s="337">
        <f t="shared" si="18"/>
        <v>95.555</v>
      </c>
      <c r="J133" s="93">
        <v>95.555</v>
      </c>
      <c r="K133" s="93">
        <v>77.318</v>
      </c>
      <c r="L133" s="334"/>
      <c r="M133" s="476"/>
      <c r="N133" s="93"/>
      <c r="O133" s="93"/>
      <c r="P133" s="336"/>
      <c r="Q133" s="337">
        <f t="shared" si="15"/>
        <v>48.078</v>
      </c>
      <c r="R133" s="93">
        <v>48.078</v>
      </c>
      <c r="S133" s="93">
        <v>46.517</v>
      </c>
      <c r="T133" s="83"/>
      <c r="U133" s="338">
        <f t="shared" si="16"/>
        <v>2.8</v>
      </c>
      <c r="V133" s="93">
        <v>2.8</v>
      </c>
      <c r="W133" s="93"/>
      <c r="X133" s="60"/>
      <c r="Y133" s="28"/>
    </row>
    <row r="134" spans="3:25" ht="12.75">
      <c r="C134" s="133">
        <v>123</v>
      </c>
      <c r="D134" s="382" t="s">
        <v>236</v>
      </c>
      <c r="E134" s="126">
        <f t="shared" si="17"/>
        <v>291.126</v>
      </c>
      <c r="F134" s="135">
        <f t="shared" si="17"/>
        <v>291.126</v>
      </c>
      <c r="G134" s="124">
        <f t="shared" si="17"/>
        <v>277.293</v>
      </c>
      <c r="H134" s="127"/>
      <c r="I134" s="337">
        <f>+J134+L134</f>
        <v>46.728</v>
      </c>
      <c r="J134" s="93">
        <v>46.728</v>
      </c>
      <c r="K134" s="93">
        <v>42.885</v>
      </c>
      <c r="L134" s="83"/>
      <c r="M134" s="476"/>
      <c r="N134" s="93"/>
      <c r="O134" s="93"/>
      <c r="P134" s="336"/>
      <c r="Q134" s="337">
        <f t="shared" si="15"/>
        <v>243.398</v>
      </c>
      <c r="R134" s="93">
        <v>243.398</v>
      </c>
      <c r="S134" s="93">
        <v>234.408</v>
      </c>
      <c r="T134" s="83"/>
      <c r="U134" s="338">
        <f t="shared" si="16"/>
        <v>1</v>
      </c>
      <c r="V134" s="93">
        <v>1</v>
      </c>
      <c r="W134" s="93"/>
      <c r="X134" s="60"/>
      <c r="Y134" s="28"/>
    </row>
    <row r="135" spans="3:25" ht="12.75">
      <c r="C135" s="133">
        <v>124</v>
      </c>
      <c r="D135" s="400" t="s">
        <v>331</v>
      </c>
      <c r="E135" s="126">
        <f t="shared" si="17"/>
        <v>23.239</v>
      </c>
      <c r="F135" s="135">
        <f t="shared" si="17"/>
        <v>23.239</v>
      </c>
      <c r="G135" s="124">
        <f t="shared" si="17"/>
        <v>21.123</v>
      </c>
      <c r="H135" s="127"/>
      <c r="I135" s="337"/>
      <c r="J135" s="93"/>
      <c r="K135" s="93"/>
      <c r="L135" s="334"/>
      <c r="M135" s="476">
        <f>N135+P135</f>
        <v>1</v>
      </c>
      <c r="N135" s="93">
        <v>1</v>
      </c>
      <c r="O135" s="93"/>
      <c r="P135" s="336"/>
      <c r="Q135" s="337">
        <f t="shared" si="15"/>
        <v>22.239</v>
      </c>
      <c r="R135" s="93">
        <v>22.239</v>
      </c>
      <c r="S135" s="93">
        <v>21.123</v>
      </c>
      <c r="T135" s="83"/>
      <c r="U135" s="338"/>
      <c r="V135" s="93"/>
      <c r="W135" s="93"/>
      <c r="X135" s="477"/>
      <c r="Y135" s="28"/>
    </row>
    <row r="136" spans="3:25" ht="12.75">
      <c r="C136" s="133">
        <v>125</v>
      </c>
      <c r="D136" s="382" t="s">
        <v>128</v>
      </c>
      <c r="E136" s="126">
        <f t="shared" si="17"/>
        <v>1690.103</v>
      </c>
      <c r="F136" s="135">
        <f t="shared" si="17"/>
        <v>1683.3029999999999</v>
      </c>
      <c r="G136" s="124">
        <f t="shared" si="17"/>
        <v>1417.887</v>
      </c>
      <c r="H136" s="127">
        <f t="shared" si="17"/>
        <v>6.8</v>
      </c>
      <c r="I136" s="337">
        <f t="shared" si="18"/>
        <v>692.459</v>
      </c>
      <c r="J136" s="93">
        <v>692.459</v>
      </c>
      <c r="K136" s="93">
        <v>529.185</v>
      </c>
      <c r="L136" s="334"/>
      <c r="M136" s="476"/>
      <c r="N136" s="93"/>
      <c r="O136" s="93"/>
      <c r="P136" s="336"/>
      <c r="Q136" s="337">
        <f>R136+T136</f>
        <v>923.644</v>
      </c>
      <c r="R136" s="93">
        <v>921.844</v>
      </c>
      <c r="S136" s="93">
        <v>888.702</v>
      </c>
      <c r="T136" s="83">
        <v>1.8</v>
      </c>
      <c r="U136" s="338">
        <f>+V136+X136</f>
        <v>74</v>
      </c>
      <c r="V136" s="93">
        <v>69</v>
      </c>
      <c r="W136" s="93"/>
      <c r="X136" s="60">
        <v>5</v>
      </c>
      <c r="Y136" s="28"/>
    </row>
    <row r="137" spans="3:25" ht="12.75">
      <c r="C137" s="133">
        <v>126</v>
      </c>
      <c r="D137" s="382" t="s">
        <v>333</v>
      </c>
      <c r="E137" s="126">
        <f t="shared" si="17"/>
        <v>92.714</v>
      </c>
      <c r="F137" s="135">
        <f t="shared" si="17"/>
        <v>90.714</v>
      </c>
      <c r="G137" s="124">
        <f t="shared" si="17"/>
        <v>67.968</v>
      </c>
      <c r="H137" s="127">
        <f t="shared" si="17"/>
        <v>2</v>
      </c>
      <c r="I137" s="337">
        <f t="shared" si="18"/>
        <v>85.714</v>
      </c>
      <c r="J137" s="93">
        <v>85.714</v>
      </c>
      <c r="K137" s="93">
        <v>67.968</v>
      </c>
      <c r="L137" s="83"/>
      <c r="M137" s="476"/>
      <c r="N137" s="93"/>
      <c r="O137" s="93"/>
      <c r="P137" s="60"/>
      <c r="Q137" s="337"/>
      <c r="R137" s="93"/>
      <c r="S137" s="93"/>
      <c r="T137" s="83"/>
      <c r="U137" s="338">
        <f>+V137+X137</f>
        <v>7</v>
      </c>
      <c r="V137" s="93">
        <v>5</v>
      </c>
      <c r="W137" s="93"/>
      <c r="X137" s="60">
        <v>2</v>
      </c>
      <c r="Y137" s="28"/>
    </row>
    <row r="138" spans="3:25" ht="12.75">
      <c r="C138" s="133">
        <v>127</v>
      </c>
      <c r="D138" s="382" t="s">
        <v>334</v>
      </c>
      <c r="E138" s="126">
        <f t="shared" si="17"/>
        <v>1264.094</v>
      </c>
      <c r="F138" s="135">
        <f t="shared" si="17"/>
        <v>1258.844</v>
      </c>
      <c r="G138" s="124">
        <f t="shared" si="17"/>
        <v>1124.615</v>
      </c>
      <c r="H138" s="127">
        <f t="shared" si="17"/>
        <v>5.25</v>
      </c>
      <c r="I138" s="337">
        <f>+J138+L138</f>
        <v>330.211</v>
      </c>
      <c r="J138" s="93">
        <v>330.211</v>
      </c>
      <c r="K138" s="93">
        <v>266.192</v>
      </c>
      <c r="L138" s="83"/>
      <c r="M138" s="476"/>
      <c r="N138" s="93"/>
      <c r="O138" s="93"/>
      <c r="P138" s="336"/>
      <c r="Q138" s="337">
        <f>R138+T138</f>
        <v>896.783</v>
      </c>
      <c r="R138" s="93">
        <v>891.533</v>
      </c>
      <c r="S138" s="93">
        <v>858.423</v>
      </c>
      <c r="T138" s="83">
        <v>5.25</v>
      </c>
      <c r="U138" s="338">
        <f t="shared" si="16"/>
        <v>37.1</v>
      </c>
      <c r="V138" s="93">
        <v>37.1</v>
      </c>
      <c r="W138" s="93"/>
      <c r="X138" s="60"/>
      <c r="Y138" s="28"/>
    </row>
    <row r="139" spans="3:25" ht="12.75">
      <c r="C139" s="133">
        <v>128</v>
      </c>
      <c r="D139" s="382" t="s">
        <v>133</v>
      </c>
      <c r="E139" s="126">
        <f t="shared" si="17"/>
        <v>769.663</v>
      </c>
      <c r="F139" s="135">
        <f t="shared" si="17"/>
        <v>769.663</v>
      </c>
      <c r="G139" s="124">
        <f t="shared" si="17"/>
        <v>641.675</v>
      </c>
      <c r="H139" s="127"/>
      <c r="I139" s="337">
        <f>+J139+L139</f>
        <v>294.258</v>
      </c>
      <c r="J139" s="93">
        <v>294.258</v>
      </c>
      <c r="K139" s="93">
        <v>197.922</v>
      </c>
      <c r="L139" s="83"/>
      <c r="M139" s="476"/>
      <c r="N139" s="93"/>
      <c r="O139" s="93"/>
      <c r="P139" s="336"/>
      <c r="Q139" s="337">
        <f t="shared" si="15"/>
        <v>460.405</v>
      </c>
      <c r="R139" s="93">
        <v>460.405</v>
      </c>
      <c r="S139" s="93">
        <v>443.753</v>
      </c>
      <c r="T139" s="83"/>
      <c r="U139" s="338">
        <f>+V139+X139</f>
        <v>15</v>
      </c>
      <c r="V139" s="93">
        <v>15</v>
      </c>
      <c r="W139" s="93"/>
      <c r="X139" s="60"/>
      <c r="Y139" s="28"/>
    </row>
    <row r="140" spans="3:25" ht="12.75">
      <c r="C140" s="133">
        <v>129</v>
      </c>
      <c r="D140" s="382" t="s">
        <v>335</v>
      </c>
      <c r="E140" s="126">
        <f aca="true" t="shared" si="19" ref="E140:G141">I140+M140+Q140+U140</f>
        <v>40.913</v>
      </c>
      <c r="F140" s="135">
        <f t="shared" si="19"/>
        <v>40.913</v>
      </c>
      <c r="G140" s="124">
        <f t="shared" si="19"/>
        <v>37.808</v>
      </c>
      <c r="H140" s="127"/>
      <c r="I140" s="337">
        <f>J140+L140</f>
        <v>36.413</v>
      </c>
      <c r="J140" s="93">
        <v>36.413</v>
      </c>
      <c r="K140" s="93">
        <v>35.147</v>
      </c>
      <c r="L140" s="83"/>
      <c r="M140" s="476"/>
      <c r="N140" s="93"/>
      <c r="O140" s="93"/>
      <c r="P140" s="60"/>
      <c r="Q140" s="337"/>
      <c r="R140" s="93"/>
      <c r="S140" s="93"/>
      <c r="T140" s="83"/>
      <c r="U140" s="338">
        <f t="shared" si="16"/>
        <v>4.5</v>
      </c>
      <c r="V140" s="93">
        <v>4.5</v>
      </c>
      <c r="W140" s="93">
        <v>2.661</v>
      </c>
      <c r="X140" s="60"/>
      <c r="Y140" s="28"/>
    </row>
    <row r="141" spans="3:25" ht="12.75">
      <c r="C141" s="133">
        <f>+C140+1</f>
        <v>130</v>
      </c>
      <c r="D141" s="382" t="s">
        <v>336</v>
      </c>
      <c r="E141" s="126">
        <f t="shared" si="19"/>
        <v>451.65999999999997</v>
      </c>
      <c r="F141" s="135">
        <f t="shared" si="19"/>
        <v>451.65999999999997</v>
      </c>
      <c r="G141" s="124">
        <f t="shared" si="19"/>
        <v>382.59400000000005</v>
      </c>
      <c r="H141" s="127"/>
      <c r="I141" s="337">
        <f>J141+L141</f>
        <v>229.267</v>
      </c>
      <c r="J141" s="93">
        <v>229.267</v>
      </c>
      <c r="K141" s="93">
        <v>183.52</v>
      </c>
      <c r="L141" s="83"/>
      <c r="M141" s="476"/>
      <c r="N141" s="93"/>
      <c r="O141" s="93"/>
      <c r="P141" s="336"/>
      <c r="Q141" s="337">
        <f t="shared" si="15"/>
        <v>205.393</v>
      </c>
      <c r="R141" s="93">
        <v>205.393</v>
      </c>
      <c r="S141" s="93">
        <v>199.074</v>
      </c>
      <c r="T141" s="83"/>
      <c r="U141" s="338">
        <f t="shared" si="16"/>
        <v>17</v>
      </c>
      <c r="V141" s="93">
        <v>17</v>
      </c>
      <c r="W141" s="93"/>
      <c r="X141" s="60"/>
      <c r="Y141" s="28"/>
    </row>
    <row r="142" spans="3:25" ht="12.75">
      <c r="C142" s="133">
        <f>+C141+1</f>
        <v>131</v>
      </c>
      <c r="D142" s="382" t="s">
        <v>137</v>
      </c>
      <c r="E142" s="126">
        <f aca="true" t="shared" si="20" ref="E142:G144">+I142+M142+Q142+U142</f>
        <v>751.972</v>
      </c>
      <c r="F142" s="135">
        <f t="shared" si="20"/>
        <v>751.972</v>
      </c>
      <c r="G142" s="124">
        <f t="shared" si="20"/>
        <v>626.907</v>
      </c>
      <c r="H142" s="127"/>
      <c r="I142" s="337">
        <f>+J142+L142</f>
        <v>275.913</v>
      </c>
      <c r="J142" s="93">
        <v>275.913</v>
      </c>
      <c r="K142" s="93">
        <v>181.725</v>
      </c>
      <c r="L142" s="83"/>
      <c r="M142" s="476"/>
      <c r="N142" s="93"/>
      <c r="O142" s="93"/>
      <c r="P142" s="336"/>
      <c r="Q142" s="337">
        <f t="shared" si="15"/>
        <v>460.159</v>
      </c>
      <c r="R142" s="478">
        <v>460.159</v>
      </c>
      <c r="S142" s="93">
        <v>445.182</v>
      </c>
      <c r="T142" s="83"/>
      <c r="U142" s="338">
        <f t="shared" si="16"/>
        <v>15.9</v>
      </c>
      <c r="V142" s="93">
        <v>15.9</v>
      </c>
      <c r="W142" s="93"/>
      <c r="X142" s="60"/>
      <c r="Y142" s="28"/>
    </row>
    <row r="143" spans="3:25" ht="12.75">
      <c r="C143" s="133">
        <f>+C142+1</f>
        <v>132</v>
      </c>
      <c r="D143" s="401" t="s">
        <v>337</v>
      </c>
      <c r="E143" s="126">
        <f t="shared" si="20"/>
        <v>161.148</v>
      </c>
      <c r="F143" s="135">
        <f t="shared" si="20"/>
        <v>161.148</v>
      </c>
      <c r="G143" s="124">
        <f t="shared" si="20"/>
        <v>121.636</v>
      </c>
      <c r="H143" s="127"/>
      <c r="I143" s="337">
        <f>+J143</f>
        <v>105.369</v>
      </c>
      <c r="J143" s="93">
        <v>105.369</v>
      </c>
      <c r="K143" s="93">
        <v>74.286</v>
      </c>
      <c r="L143" s="83"/>
      <c r="M143" s="476"/>
      <c r="N143" s="93"/>
      <c r="O143" s="93"/>
      <c r="P143" s="60"/>
      <c r="Q143" s="337">
        <f t="shared" si="15"/>
        <v>49.579</v>
      </c>
      <c r="R143" s="93">
        <v>49.579</v>
      </c>
      <c r="S143" s="93">
        <v>47.35</v>
      </c>
      <c r="T143" s="83"/>
      <c r="U143" s="338">
        <f t="shared" si="16"/>
        <v>6.2</v>
      </c>
      <c r="V143" s="93">
        <v>6.2</v>
      </c>
      <c r="W143" s="93"/>
      <c r="X143" s="60"/>
      <c r="Y143" s="28"/>
    </row>
    <row r="144" spans="3:25" ht="12.75">
      <c r="C144" s="133">
        <v>133</v>
      </c>
      <c r="D144" s="382" t="s">
        <v>338</v>
      </c>
      <c r="E144" s="126">
        <f t="shared" si="20"/>
        <v>53.61</v>
      </c>
      <c r="F144" s="135">
        <f t="shared" si="20"/>
        <v>53.61</v>
      </c>
      <c r="G144" s="124">
        <f t="shared" si="20"/>
        <v>48.71</v>
      </c>
      <c r="H144" s="127"/>
      <c r="I144" s="337">
        <f>+J144</f>
        <v>51.81</v>
      </c>
      <c r="J144" s="93">
        <v>51.81</v>
      </c>
      <c r="K144" s="93">
        <v>47.645</v>
      </c>
      <c r="L144" s="83"/>
      <c r="M144" s="476"/>
      <c r="N144" s="93"/>
      <c r="O144" s="93"/>
      <c r="P144" s="60"/>
      <c r="Q144" s="337"/>
      <c r="R144" s="93"/>
      <c r="S144" s="93"/>
      <c r="T144" s="83"/>
      <c r="U144" s="338">
        <f t="shared" si="16"/>
        <v>1.8</v>
      </c>
      <c r="V144" s="93">
        <v>1.8</v>
      </c>
      <c r="W144" s="93">
        <v>1.065</v>
      </c>
      <c r="X144" s="60"/>
      <c r="Y144" s="28"/>
    </row>
    <row r="145" spans="3:25" ht="12.75">
      <c r="C145" s="133">
        <f>+C144+1</f>
        <v>134</v>
      </c>
      <c r="D145" s="382" t="s">
        <v>142</v>
      </c>
      <c r="E145" s="126">
        <f aca="true" t="shared" si="21" ref="E145:G146">I145+M145+Q145+U145</f>
        <v>660.11</v>
      </c>
      <c r="F145" s="135">
        <f t="shared" si="21"/>
        <v>660.11</v>
      </c>
      <c r="G145" s="124">
        <f t="shared" si="21"/>
        <v>566.181</v>
      </c>
      <c r="H145" s="127"/>
      <c r="I145" s="337">
        <f>J145+L145</f>
        <v>234.782</v>
      </c>
      <c r="J145" s="93">
        <v>234.782</v>
      </c>
      <c r="K145" s="93">
        <v>179.898</v>
      </c>
      <c r="L145" s="83"/>
      <c r="M145" s="476"/>
      <c r="N145" s="93"/>
      <c r="O145" s="93"/>
      <c r="P145" s="336"/>
      <c r="Q145" s="337">
        <f t="shared" si="15"/>
        <v>400.328</v>
      </c>
      <c r="R145" s="93">
        <v>400.328</v>
      </c>
      <c r="S145" s="93">
        <v>386.283</v>
      </c>
      <c r="T145" s="83"/>
      <c r="U145" s="338">
        <f t="shared" si="16"/>
        <v>25</v>
      </c>
      <c r="V145" s="93">
        <v>25</v>
      </c>
      <c r="W145" s="93"/>
      <c r="X145" s="60"/>
      <c r="Y145" s="28"/>
    </row>
    <row r="146" spans="3:25" ht="12.75">
      <c r="C146" s="133">
        <f>+C145+1</f>
        <v>135</v>
      </c>
      <c r="D146" s="382" t="s">
        <v>339</v>
      </c>
      <c r="E146" s="126">
        <f t="shared" si="21"/>
        <v>34.491</v>
      </c>
      <c r="F146" s="135">
        <f t="shared" si="21"/>
        <v>34.491</v>
      </c>
      <c r="G146" s="124">
        <f t="shared" si="21"/>
        <v>33.168</v>
      </c>
      <c r="H146" s="127"/>
      <c r="I146" s="337">
        <f>J146+L146</f>
        <v>32.991</v>
      </c>
      <c r="J146" s="93">
        <v>32.991</v>
      </c>
      <c r="K146" s="93">
        <v>32.281</v>
      </c>
      <c r="L146" s="83"/>
      <c r="M146" s="476"/>
      <c r="N146" s="93"/>
      <c r="O146" s="93"/>
      <c r="P146" s="60"/>
      <c r="Q146" s="337"/>
      <c r="R146" s="93"/>
      <c r="S146" s="93"/>
      <c r="T146" s="83"/>
      <c r="U146" s="338">
        <f t="shared" si="16"/>
        <v>1.5</v>
      </c>
      <c r="V146" s="93">
        <v>1.5</v>
      </c>
      <c r="W146" s="93">
        <v>0.887</v>
      </c>
      <c r="X146" s="60"/>
      <c r="Y146" s="28"/>
    </row>
    <row r="147" spans="3:25" ht="12.75">
      <c r="C147" s="133">
        <f>+C146+1</f>
        <v>136</v>
      </c>
      <c r="D147" s="382" t="s">
        <v>340</v>
      </c>
      <c r="E147" s="126">
        <f aca="true" t="shared" si="22" ref="E147:H157">+I147+M147+Q147+U147</f>
        <v>922.679</v>
      </c>
      <c r="F147" s="135">
        <f t="shared" si="22"/>
        <v>922.679</v>
      </c>
      <c r="G147" s="124">
        <f t="shared" si="22"/>
        <v>709.699</v>
      </c>
      <c r="H147" s="127"/>
      <c r="I147" s="337">
        <f aca="true" t="shared" si="23" ref="I147:I155">+J147</f>
        <v>406.295</v>
      </c>
      <c r="J147" s="93">
        <v>406.295</v>
      </c>
      <c r="K147" s="93">
        <v>240.023</v>
      </c>
      <c r="L147" s="334"/>
      <c r="M147" s="476"/>
      <c r="N147" s="93"/>
      <c r="O147" s="93"/>
      <c r="P147" s="336"/>
      <c r="Q147" s="337">
        <f t="shared" si="15"/>
        <v>487.784</v>
      </c>
      <c r="R147" s="93">
        <v>487.784</v>
      </c>
      <c r="S147" s="93">
        <v>469.676</v>
      </c>
      <c r="T147" s="334"/>
      <c r="U147" s="338">
        <f t="shared" si="16"/>
        <v>28.6</v>
      </c>
      <c r="V147" s="93">
        <v>28.6</v>
      </c>
      <c r="W147" s="93"/>
      <c r="X147" s="60"/>
      <c r="Y147" s="28"/>
    </row>
    <row r="148" spans="3:25" ht="12.75">
      <c r="C148" s="133">
        <v>137</v>
      </c>
      <c r="D148" s="402" t="s">
        <v>506</v>
      </c>
      <c r="E148" s="126">
        <f>+I148+M148+Q148+U148</f>
        <v>76.372</v>
      </c>
      <c r="F148" s="135">
        <f>+J148+N148+R148+V148</f>
        <v>76.372</v>
      </c>
      <c r="G148" s="124">
        <f>+K148+O148+S148+W148</f>
        <v>70.756</v>
      </c>
      <c r="H148" s="127"/>
      <c r="I148" s="337">
        <f t="shared" si="23"/>
        <v>41.933</v>
      </c>
      <c r="J148" s="93">
        <v>41.933</v>
      </c>
      <c r="K148" s="93">
        <v>37.417</v>
      </c>
      <c r="L148" s="334"/>
      <c r="M148" s="476"/>
      <c r="N148" s="93"/>
      <c r="O148" s="93"/>
      <c r="P148" s="336"/>
      <c r="Q148" s="337">
        <f t="shared" si="15"/>
        <v>34.439</v>
      </c>
      <c r="R148" s="93">
        <v>34.439</v>
      </c>
      <c r="S148" s="93">
        <v>33.339</v>
      </c>
      <c r="T148" s="334"/>
      <c r="U148" s="338"/>
      <c r="V148" s="93"/>
      <c r="W148" s="93"/>
      <c r="X148" s="60"/>
      <c r="Y148" s="28"/>
    </row>
    <row r="149" spans="3:24" s="619" customFormat="1" ht="12.75">
      <c r="C149" s="366">
        <v>138</v>
      </c>
      <c r="D149" s="381" t="s">
        <v>172</v>
      </c>
      <c r="E149" s="140">
        <f t="shared" si="22"/>
        <v>358.704</v>
      </c>
      <c r="F149" s="359">
        <f t="shared" si="22"/>
        <v>358.704</v>
      </c>
      <c r="G149" s="249">
        <f t="shared" si="22"/>
        <v>307.178</v>
      </c>
      <c r="H149" s="84"/>
      <c r="I149" s="357">
        <f>J149+L149</f>
        <v>34.133</v>
      </c>
      <c r="J149" s="249">
        <v>34.133</v>
      </c>
      <c r="K149" s="249"/>
      <c r="L149" s="356"/>
      <c r="M149" s="661">
        <f>N149+P149</f>
        <v>122.7</v>
      </c>
      <c r="N149" s="249">
        <v>122.7</v>
      </c>
      <c r="O149" s="249">
        <v>115.703</v>
      </c>
      <c r="P149" s="84"/>
      <c r="Q149" s="357">
        <f t="shared" si="15"/>
        <v>195.871</v>
      </c>
      <c r="R149" s="249">
        <v>195.871</v>
      </c>
      <c r="S149" s="249">
        <v>191.475</v>
      </c>
      <c r="T149" s="356"/>
      <c r="U149" s="140">
        <f t="shared" si="16"/>
        <v>6</v>
      </c>
      <c r="V149" s="249">
        <v>6</v>
      </c>
      <c r="W149" s="249"/>
      <c r="X149" s="84"/>
    </row>
    <row r="150" spans="3:25" ht="12.75">
      <c r="C150" s="133">
        <v>139</v>
      </c>
      <c r="D150" s="382" t="s">
        <v>341</v>
      </c>
      <c r="E150" s="126">
        <f t="shared" si="22"/>
        <v>465.87199999999996</v>
      </c>
      <c r="F150" s="135">
        <f t="shared" si="22"/>
        <v>465.87199999999996</v>
      </c>
      <c r="G150" s="124">
        <f t="shared" si="22"/>
        <v>436.21299999999997</v>
      </c>
      <c r="H150" s="127"/>
      <c r="I150" s="337">
        <f t="shared" si="23"/>
        <v>410.092</v>
      </c>
      <c r="J150" s="93">
        <v>410.092</v>
      </c>
      <c r="K150" s="93">
        <v>393.354</v>
      </c>
      <c r="L150" s="334"/>
      <c r="M150" s="476">
        <v>5.28</v>
      </c>
      <c r="N150" s="93">
        <v>5.28</v>
      </c>
      <c r="O150" s="93">
        <v>5.205</v>
      </c>
      <c r="P150" s="336"/>
      <c r="Q150" s="337">
        <f t="shared" si="15"/>
        <v>22</v>
      </c>
      <c r="R150" s="93">
        <v>22</v>
      </c>
      <c r="S150" s="93">
        <v>21.686</v>
      </c>
      <c r="T150" s="83"/>
      <c r="U150" s="338">
        <f>+V150+X150</f>
        <v>28.5</v>
      </c>
      <c r="V150" s="93">
        <v>28.5</v>
      </c>
      <c r="W150" s="93">
        <v>15.968</v>
      </c>
      <c r="X150" s="60"/>
      <c r="Y150" s="28"/>
    </row>
    <row r="151" spans="3:25" ht="12.75">
      <c r="C151" s="133">
        <f>+C150+1</f>
        <v>140</v>
      </c>
      <c r="D151" s="382" t="s">
        <v>155</v>
      </c>
      <c r="E151" s="126">
        <f t="shared" si="22"/>
        <v>146.03300000000002</v>
      </c>
      <c r="F151" s="135">
        <f t="shared" si="22"/>
        <v>146.03300000000002</v>
      </c>
      <c r="G151" s="124">
        <f t="shared" si="22"/>
        <v>136.22699999999998</v>
      </c>
      <c r="H151" s="127"/>
      <c r="I151" s="337">
        <f t="shared" si="23"/>
        <v>119.533</v>
      </c>
      <c r="J151" s="93">
        <v>119.533</v>
      </c>
      <c r="K151" s="93">
        <v>116.612</v>
      </c>
      <c r="L151" s="334"/>
      <c r="M151" s="476"/>
      <c r="N151" s="93"/>
      <c r="O151" s="93"/>
      <c r="P151" s="336"/>
      <c r="Q151" s="337">
        <f t="shared" si="15"/>
        <v>13</v>
      </c>
      <c r="R151" s="93">
        <v>13</v>
      </c>
      <c r="S151" s="93">
        <v>12.814</v>
      </c>
      <c r="T151" s="83"/>
      <c r="U151" s="338">
        <f>V151+X151</f>
        <v>13.5</v>
      </c>
      <c r="V151" s="93">
        <v>13.5</v>
      </c>
      <c r="W151" s="93">
        <v>6.801</v>
      </c>
      <c r="X151" s="60"/>
      <c r="Y151" s="28"/>
    </row>
    <row r="152" spans="3:25" ht="12.75">
      <c r="C152" s="133">
        <f>+C151+1</f>
        <v>141</v>
      </c>
      <c r="D152" s="381" t="s">
        <v>146</v>
      </c>
      <c r="E152" s="126">
        <f t="shared" si="22"/>
        <v>94.307</v>
      </c>
      <c r="F152" s="135">
        <f t="shared" si="22"/>
        <v>94.307</v>
      </c>
      <c r="G152" s="124">
        <f t="shared" si="22"/>
        <v>63.882</v>
      </c>
      <c r="H152" s="127"/>
      <c r="I152" s="337">
        <f t="shared" si="23"/>
        <v>73.307</v>
      </c>
      <c r="J152" s="93">
        <v>73.307</v>
      </c>
      <c r="K152" s="93">
        <v>63.882</v>
      </c>
      <c r="L152" s="334"/>
      <c r="M152" s="476"/>
      <c r="N152" s="93"/>
      <c r="O152" s="93"/>
      <c r="P152" s="336"/>
      <c r="Q152" s="337"/>
      <c r="R152" s="93"/>
      <c r="S152" s="93"/>
      <c r="T152" s="83"/>
      <c r="U152" s="338">
        <f>V152+X152</f>
        <v>21</v>
      </c>
      <c r="V152" s="93">
        <v>21</v>
      </c>
      <c r="W152" s="93"/>
      <c r="X152" s="60"/>
      <c r="Y152" s="28"/>
    </row>
    <row r="153" spans="3:25" ht="12.75">
      <c r="C153" s="133">
        <v>142</v>
      </c>
      <c r="D153" s="381" t="s">
        <v>147</v>
      </c>
      <c r="E153" s="126">
        <f t="shared" si="22"/>
        <v>115.559</v>
      </c>
      <c r="F153" s="135">
        <f t="shared" si="22"/>
        <v>115.559</v>
      </c>
      <c r="G153" s="124">
        <f t="shared" si="22"/>
        <v>110.97999999999999</v>
      </c>
      <c r="H153" s="127"/>
      <c r="I153" s="337">
        <f t="shared" si="23"/>
        <v>38.135</v>
      </c>
      <c r="J153" s="93">
        <v>38.135</v>
      </c>
      <c r="K153" s="93">
        <v>35.648</v>
      </c>
      <c r="L153" s="334"/>
      <c r="M153" s="476"/>
      <c r="N153" s="93"/>
      <c r="O153" s="93"/>
      <c r="P153" s="336"/>
      <c r="Q153" s="337">
        <f t="shared" si="15"/>
        <v>76.424</v>
      </c>
      <c r="R153" s="93">
        <v>76.424</v>
      </c>
      <c r="S153" s="93">
        <v>75.332</v>
      </c>
      <c r="T153" s="83"/>
      <c r="U153" s="338">
        <f>V153+X153</f>
        <v>1</v>
      </c>
      <c r="V153" s="93">
        <v>1</v>
      </c>
      <c r="W153" s="93"/>
      <c r="X153" s="60"/>
      <c r="Y153" s="28"/>
    </row>
    <row r="154" spans="3:25" ht="12.75">
      <c r="C154" s="133">
        <v>143</v>
      </c>
      <c r="D154" s="403" t="s">
        <v>342</v>
      </c>
      <c r="E154" s="126">
        <f t="shared" si="22"/>
        <v>303.99</v>
      </c>
      <c r="F154" s="135">
        <f>+J154+N154+R154+V154</f>
        <v>303.99</v>
      </c>
      <c r="G154" s="124">
        <f t="shared" si="22"/>
        <v>251.31300000000002</v>
      </c>
      <c r="H154" s="127"/>
      <c r="I154" s="479">
        <f t="shared" si="23"/>
        <v>215.676</v>
      </c>
      <c r="J154" s="480">
        <v>215.676</v>
      </c>
      <c r="K154" s="480">
        <v>180.802</v>
      </c>
      <c r="L154" s="481"/>
      <c r="M154" s="476">
        <v>1.36</v>
      </c>
      <c r="N154" s="93">
        <v>1.36</v>
      </c>
      <c r="O154" s="93">
        <v>1.341</v>
      </c>
      <c r="P154" s="336"/>
      <c r="Q154" s="337">
        <f t="shared" si="15"/>
        <v>70.501</v>
      </c>
      <c r="R154" s="93">
        <v>70.501</v>
      </c>
      <c r="S154" s="93">
        <v>67.364</v>
      </c>
      <c r="T154" s="83"/>
      <c r="U154" s="338">
        <f>V154+X154</f>
        <v>16.453</v>
      </c>
      <c r="V154" s="93">
        <v>16.453</v>
      </c>
      <c r="W154" s="93">
        <v>1.806</v>
      </c>
      <c r="X154" s="60"/>
      <c r="Y154" s="28"/>
    </row>
    <row r="155" spans="3:25" ht="15" customHeight="1" thickBot="1">
      <c r="C155" s="133">
        <v>144</v>
      </c>
      <c r="D155" s="404" t="s">
        <v>505</v>
      </c>
      <c r="E155" s="163">
        <f t="shared" si="22"/>
        <v>374.23299999999995</v>
      </c>
      <c r="F155" s="161">
        <f t="shared" si="22"/>
        <v>374.23299999999995</v>
      </c>
      <c r="G155" s="162">
        <f t="shared" si="22"/>
        <v>318.14</v>
      </c>
      <c r="H155" s="165"/>
      <c r="I155" s="482">
        <f t="shared" si="23"/>
        <v>223.516</v>
      </c>
      <c r="J155" s="483">
        <v>223.516</v>
      </c>
      <c r="K155" s="483">
        <v>182.108</v>
      </c>
      <c r="L155" s="484"/>
      <c r="M155" s="485"/>
      <c r="N155" s="483"/>
      <c r="O155" s="483"/>
      <c r="P155" s="486"/>
      <c r="Q155" s="337">
        <f t="shared" si="15"/>
        <v>140.317</v>
      </c>
      <c r="R155" s="93">
        <v>140.317</v>
      </c>
      <c r="S155" s="93">
        <v>136.032</v>
      </c>
      <c r="T155" s="83"/>
      <c r="U155" s="485">
        <f>V155+X155</f>
        <v>10.4</v>
      </c>
      <c r="V155" s="487">
        <v>10.4</v>
      </c>
      <c r="W155" s="483"/>
      <c r="X155" s="488"/>
      <c r="Y155" s="28"/>
    </row>
    <row r="156" spans="3:25" ht="13.5" hidden="1" thickBot="1">
      <c r="C156" s="166">
        <v>145</v>
      </c>
      <c r="D156" s="372" t="s">
        <v>237</v>
      </c>
      <c r="E156" s="154">
        <f t="shared" si="22"/>
        <v>13436.455999999998</v>
      </c>
      <c r="F156" s="155">
        <f t="shared" si="22"/>
        <v>13421.455999999998</v>
      </c>
      <c r="G156" s="156">
        <f t="shared" si="22"/>
        <v>11321.532000000001</v>
      </c>
      <c r="H156" s="157">
        <f t="shared" si="22"/>
        <v>15</v>
      </c>
      <c r="I156" s="167">
        <f>J156+L156</f>
        <v>6300.763</v>
      </c>
      <c r="J156" s="168">
        <f>SUM(J124:J155)+J85+J86</f>
        <v>6300.763</v>
      </c>
      <c r="K156" s="168">
        <f>SUM(K124:K155)+K85+K86</f>
        <v>5070.566999999999</v>
      </c>
      <c r="L156" s="169">
        <f>SUM(L124:L155)</f>
        <v>0</v>
      </c>
      <c r="M156" s="170">
        <f>N156+P156</f>
        <v>224.664</v>
      </c>
      <c r="N156" s="168">
        <f>SUM(N124:N155)+N74</f>
        <v>224.664</v>
      </c>
      <c r="O156" s="168">
        <f>SUM(O124:O155)+O74</f>
        <v>130.302</v>
      </c>
      <c r="P156" s="171"/>
      <c r="Q156" s="167">
        <f>R156+T156</f>
        <v>6332.899999999999</v>
      </c>
      <c r="R156" s="168">
        <f>SUM(R124:R155)+R74+R106</f>
        <v>6325.8499999999985</v>
      </c>
      <c r="S156" s="168">
        <f>SUM(S124:S155)+S74+S106</f>
        <v>6091.475000000002</v>
      </c>
      <c r="T156" s="169">
        <v>7.05</v>
      </c>
      <c r="U156" s="167">
        <f>U74+SUM(U124:U155)</f>
        <v>578.129</v>
      </c>
      <c r="V156" s="168">
        <f>SUM(V124:V155)+V74</f>
        <v>570.179</v>
      </c>
      <c r="W156" s="168">
        <f>SUM(W124:W155)+W74</f>
        <v>29.188</v>
      </c>
      <c r="X156" s="172">
        <f>SUM(X124:X155)</f>
        <v>7.95</v>
      </c>
      <c r="Y156" s="28"/>
    </row>
    <row r="157" spans="3:25" ht="13.5" thickBot="1">
      <c r="C157" s="173">
        <v>145</v>
      </c>
      <c r="D157" s="174" t="s">
        <v>237</v>
      </c>
      <c r="E157" s="493">
        <f t="shared" si="22"/>
        <v>28364.413</v>
      </c>
      <c r="F157" s="494">
        <f>+J157+N157+R157+V157</f>
        <v>28152.612999999998</v>
      </c>
      <c r="G157" s="489">
        <f t="shared" si="22"/>
        <v>18519.169</v>
      </c>
      <c r="H157" s="492">
        <f t="shared" si="22"/>
        <v>211.8</v>
      </c>
      <c r="I157" s="176">
        <f>J157+L157</f>
        <v>17711.4</v>
      </c>
      <c r="J157" s="489">
        <f aca="true" t="shared" si="24" ref="J157:O157">J123+J156</f>
        <v>17536.7</v>
      </c>
      <c r="K157" s="489">
        <f t="shared" si="24"/>
        <v>10389.918999999998</v>
      </c>
      <c r="L157" s="490">
        <f t="shared" si="24"/>
        <v>174.7</v>
      </c>
      <c r="M157" s="176">
        <f>N157+P157</f>
        <v>3040.7559999999994</v>
      </c>
      <c r="N157" s="489">
        <f t="shared" si="24"/>
        <v>3040.7559999999994</v>
      </c>
      <c r="O157" s="489">
        <f t="shared" si="24"/>
        <v>1728.017</v>
      </c>
      <c r="P157" s="490"/>
      <c r="Q157" s="491">
        <f>Q156</f>
        <v>6332.899999999999</v>
      </c>
      <c r="R157" s="492">
        <f>R156</f>
        <v>6325.8499999999985</v>
      </c>
      <c r="S157" s="492">
        <f>S156</f>
        <v>6091.475000000002</v>
      </c>
      <c r="T157" s="490">
        <v>7.05</v>
      </c>
      <c r="U157" s="491">
        <f>U123+U156</f>
        <v>1279.357</v>
      </c>
      <c r="V157" s="492">
        <f>V123+V156</f>
        <v>1249.307</v>
      </c>
      <c r="W157" s="492">
        <f>W123+W156</f>
        <v>309.758</v>
      </c>
      <c r="X157" s="490">
        <f>X123+X156</f>
        <v>30.05</v>
      </c>
      <c r="Y157" s="28"/>
    </row>
    <row r="158" spans="9:25" ht="12.7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9:25" ht="12.7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4:25" ht="12.75">
      <c r="D160" s="14" t="s">
        <v>343</v>
      </c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4:25" ht="12.75">
      <c r="D161" s="14" t="s">
        <v>454</v>
      </c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4:25" ht="12.75">
      <c r="D162" s="183" t="s">
        <v>504</v>
      </c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ht="12.75">
      <c r="D163" s="14" t="s">
        <v>344</v>
      </c>
    </row>
  </sheetData>
  <sheetProtection/>
  <mergeCells count="25">
    <mergeCell ref="T9:T10"/>
    <mergeCell ref="V9:W9"/>
    <mergeCell ref="X9:X10"/>
    <mergeCell ref="N8:P8"/>
    <mergeCell ref="Q8:Q10"/>
    <mergeCell ref="R8:T8"/>
    <mergeCell ref="U8:U10"/>
    <mergeCell ref="V8:X8"/>
    <mergeCell ref="N9:O9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L9:L10"/>
    <mergeCell ref="H2:L2"/>
    <mergeCell ref="D5:Q5"/>
    <mergeCell ref="E6:K6"/>
    <mergeCell ref="M8:M10"/>
    <mergeCell ref="P9:P10"/>
  </mergeCells>
  <printOptions/>
  <pageMargins left="0.35433070866141736" right="0" top="0.7874015748031497" bottom="0.4724409448818898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98" t="s">
        <v>148</v>
      </c>
    </row>
    <row r="3" spans="3:22" ht="12.75">
      <c r="C3" s="883" t="s">
        <v>451</v>
      </c>
      <c r="D3" s="883"/>
      <c r="E3" s="883"/>
      <c r="F3" s="883"/>
      <c r="G3" s="883"/>
      <c r="H3" s="883"/>
      <c r="I3" s="883"/>
      <c r="J3" s="883"/>
      <c r="P3" s="98"/>
      <c r="R3" s="74" t="s">
        <v>452</v>
      </c>
      <c r="S3" s="12"/>
      <c r="T3" s="12"/>
      <c r="U3" s="13"/>
      <c r="V3" s="13"/>
    </row>
    <row r="4" spans="2:18" ht="12.75">
      <c r="B4" s="184"/>
      <c r="C4" s="883" t="s">
        <v>345</v>
      </c>
      <c r="D4" s="883"/>
      <c r="E4" s="883"/>
      <c r="F4" s="883"/>
      <c r="G4" s="883"/>
      <c r="H4" s="883"/>
      <c r="I4" s="883"/>
      <c r="P4" s="74"/>
      <c r="Q4" s="12"/>
      <c r="R4" s="98" t="s">
        <v>346</v>
      </c>
    </row>
    <row r="5" spans="16:20" ht="13.5" thickBot="1">
      <c r="P5" s="98"/>
      <c r="T5" s="31" t="s">
        <v>347</v>
      </c>
    </row>
    <row r="6" spans="1:22" ht="12.75">
      <c r="A6" s="903"/>
      <c r="B6" s="905" t="s">
        <v>252</v>
      </c>
      <c r="C6" s="908" t="s">
        <v>253</v>
      </c>
      <c r="D6" s="911" t="s">
        <v>254</v>
      </c>
      <c r="E6" s="911"/>
      <c r="F6" s="912"/>
      <c r="G6" s="908" t="s">
        <v>255</v>
      </c>
      <c r="H6" s="911" t="s">
        <v>254</v>
      </c>
      <c r="I6" s="911"/>
      <c r="J6" s="898"/>
      <c r="K6" s="915" t="s">
        <v>453</v>
      </c>
      <c r="L6" s="911" t="s">
        <v>254</v>
      </c>
      <c r="M6" s="911"/>
      <c r="N6" s="912"/>
      <c r="O6" s="915" t="s">
        <v>256</v>
      </c>
      <c r="P6" s="911" t="s">
        <v>254</v>
      </c>
      <c r="Q6" s="911"/>
      <c r="R6" s="912"/>
      <c r="S6" s="915" t="s">
        <v>257</v>
      </c>
      <c r="T6" s="911" t="s">
        <v>254</v>
      </c>
      <c r="U6" s="911"/>
      <c r="V6" s="912"/>
    </row>
    <row r="7" spans="1:22" ht="12.75">
      <c r="A7" s="904"/>
      <c r="B7" s="906"/>
      <c r="C7" s="909"/>
      <c r="D7" s="913" t="s">
        <v>258</v>
      </c>
      <c r="E7" s="913"/>
      <c r="F7" s="914" t="s">
        <v>259</v>
      </c>
      <c r="G7" s="909"/>
      <c r="H7" s="913" t="s">
        <v>258</v>
      </c>
      <c r="I7" s="913"/>
      <c r="J7" s="900" t="s">
        <v>259</v>
      </c>
      <c r="K7" s="916"/>
      <c r="L7" s="913" t="s">
        <v>258</v>
      </c>
      <c r="M7" s="913"/>
      <c r="N7" s="914" t="s">
        <v>259</v>
      </c>
      <c r="O7" s="916"/>
      <c r="P7" s="913" t="s">
        <v>258</v>
      </c>
      <c r="Q7" s="913"/>
      <c r="R7" s="914" t="s">
        <v>259</v>
      </c>
      <c r="S7" s="916"/>
      <c r="T7" s="913" t="s">
        <v>258</v>
      </c>
      <c r="U7" s="913"/>
      <c r="V7" s="914" t="s">
        <v>259</v>
      </c>
    </row>
    <row r="8" spans="1:22" ht="48.75" thickBot="1">
      <c r="A8" s="904"/>
      <c r="B8" s="907"/>
      <c r="C8" s="910"/>
      <c r="D8" s="185" t="s">
        <v>253</v>
      </c>
      <c r="E8" s="186" t="s">
        <v>260</v>
      </c>
      <c r="F8" s="877"/>
      <c r="G8" s="910"/>
      <c r="H8" s="185" t="s">
        <v>253</v>
      </c>
      <c r="I8" s="186" t="s">
        <v>260</v>
      </c>
      <c r="J8" s="887"/>
      <c r="K8" s="917"/>
      <c r="L8" s="185" t="s">
        <v>253</v>
      </c>
      <c r="M8" s="186" t="s">
        <v>260</v>
      </c>
      <c r="N8" s="877"/>
      <c r="O8" s="917"/>
      <c r="P8" s="185" t="s">
        <v>253</v>
      </c>
      <c r="Q8" s="186" t="s">
        <v>260</v>
      </c>
      <c r="R8" s="877"/>
      <c r="S8" s="917"/>
      <c r="T8" s="185" t="s">
        <v>253</v>
      </c>
      <c r="U8" s="186" t="s">
        <v>260</v>
      </c>
      <c r="V8" s="877"/>
    </row>
    <row r="9" spans="1:22" ht="30.75" thickBot="1">
      <c r="A9" s="187">
        <v>1</v>
      </c>
      <c r="B9" s="188" t="s">
        <v>348</v>
      </c>
      <c r="C9" s="178">
        <f aca="true" t="shared" si="0" ref="C9:F25">G9+K9+O9+S9</f>
        <v>0</v>
      </c>
      <c r="D9" s="175">
        <f t="shared" si="0"/>
        <v>0</v>
      </c>
      <c r="E9" s="175">
        <f t="shared" si="0"/>
        <v>0</v>
      </c>
      <c r="F9" s="178">
        <f t="shared" si="0"/>
        <v>0</v>
      </c>
      <c r="G9" s="189">
        <f>G13+G17+G18+G20+G25+G28+G31+SUM(G33:G43)+G23+G10</f>
        <v>0</v>
      </c>
      <c r="H9" s="190">
        <f>H13+H17+H18+H20+H25+H28+H31+SUM(H33:H43)+H23+H10</f>
        <v>0</v>
      </c>
      <c r="I9" s="190">
        <f>I13+I17+I18+I20+I25+I28+I31+SUM(I33:I43)+I23+I10</f>
        <v>0</v>
      </c>
      <c r="J9" s="191">
        <f>J13+J17+J18+J20+J25+J28+J31+SUM(J33:J43)+J23+J10</f>
        <v>0</v>
      </c>
      <c r="K9" s="190">
        <f>K13+K17+K18+K20+K25+K28+K31+SUM(K33:K43)</f>
        <v>0</v>
      </c>
      <c r="L9" s="175">
        <f>L13+L18+SUM(L33:L43)</f>
        <v>0</v>
      </c>
      <c r="M9" s="175">
        <f>M13+M17+M18+M20+M25+M28+M31+SUM(M33:M43)</f>
        <v>0</v>
      </c>
      <c r="N9" s="179"/>
      <c r="O9" s="189"/>
      <c r="P9" s="175"/>
      <c r="Q9" s="175"/>
      <c r="R9" s="181"/>
      <c r="S9" s="189">
        <f>S13+S17+S18+S20+S25+S28+S31+SUM(S33:S43)</f>
        <v>0</v>
      </c>
      <c r="T9" s="175">
        <f>T20+SUM(T34:T43)</f>
        <v>0</v>
      </c>
      <c r="U9" s="175">
        <f>U20+SUM(U34:U43)</f>
        <v>0</v>
      </c>
      <c r="V9" s="181"/>
    </row>
    <row r="10" spans="1:22" ht="12.75">
      <c r="A10" s="192">
        <v>2</v>
      </c>
      <c r="B10" s="193" t="s">
        <v>261</v>
      </c>
      <c r="C10" s="194">
        <f t="shared" si="0"/>
        <v>0</v>
      </c>
      <c r="D10" s="194">
        <f>H10+L10+P10+T10</f>
        <v>0</v>
      </c>
      <c r="E10" s="194">
        <f>I10+M10+Q10+U10</f>
        <v>0</v>
      </c>
      <c r="F10" s="195"/>
      <c r="G10" s="196">
        <f>G11+G12</f>
        <v>0</v>
      </c>
      <c r="H10" s="197">
        <f>H11+H12</f>
        <v>0</v>
      </c>
      <c r="I10" s="197">
        <f>I11+I12</f>
        <v>0</v>
      </c>
      <c r="J10" s="198"/>
      <c r="K10" s="194"/>
      <c r="L10" s="199"/>
      <c r="M10" s="199"/>
      <c r="N10" s="200"/>
      <c r="O10" s="201"/>
      <c r="P10" s="199"/>
      <c r="Q10" s="199"/>
      <c r="R10" s="202"/>
      <c r="S10" s="201"/>
      <c r="T10" s="199"/>
      <c r="U10" s="199"/>
      <c r="V10" s="202"/>
    </row>
    <row r="11" spans="1:22" ht="12.75">
      <c r="A11" s="192">
        <v>3</v>
      </c>
      <c r="B11" s="109" t="s">
        <v>262</v>
      </c>
      <c r="C11" s="110">
        <f t="shared" si="0"/>
        <v>0</v>
      </c>
      <c r="D11" s="110">
        <f>H11+L11+P11+T11</f>
        <v>0</v>
      </c>
      <c r="E11" s="110">
        <f>I11+M11+Q11+U11</f>
        <v>0</v>
      </c>
      <c r="F11" s="111"/>
      <c r="G11" s="112">
        <f>H11+J11</f>
        <v>0</v>
      </c>
      <c r="H11" s="113"/>
      <c r="I11" s="113"/>
      <c r="J11" s="202"/>
      <c r="K11" s="203"/>
      <c r="L11" s="199"/>
      <c r="M11" s="199"/>
      <c r="N11" s="203"/>
      <c r="O11" s="204"/>
      <c r="P11" s="199"/>
      <c r="Q11" s="199"/>
      <c r="R11" s="205"/>
      <c r="S11" s="204"/>
      <c r="T11" s="199"/>
      <c r="U11" s="199"/>
      <c r="V11" s="205"/>
    </row>
    <row r="12" spans="1:22" ht="12.75">
      <c r="A12" s="192">
        <v>4</v>
      </c>
      <c r="B12" s="117" t="s">
        <v>263</v>
      </c>
      <c r="C12" s="110">
        <f t="shared" si="0"/>
        <v>0</v>
      </c>
      <c r="D12" s="110">
        <f t="shared" si="0"/>
        <v>0</v>
      </c>
      <c r="E12" s="118">
        <f t="shared" si="0"/>
        <v>0</v>
      </c>
      <c r="F12" s="111"/>
      <c r="G12" s="112">
        <f>H12+J12</f>
        <v>0</v>
      </c>
      <c r="H12" s="119"/>
      <c r="I12" s="113"/>
      <c r="J12" s="202"/>
      <c r="K12" s="203"/>
      <c r="L12" s="199"/>
      <c r="M12" s="199"/>
      <c r="N12" s="203"/>
      <c r="O12" s="204"/>
      <c r="P12" s="199"/>
      <c r="Q12" s="199"/>
      <c r="R12" s="205"/>
      <c r="S12" s="204"/>
      <c r="T12" s="199"/>
      <c r="U12" s="199"/>
      <c r="V12" s="205"/>
    </row>
    <row r="13" spans="1:22" ht="12.75">
      <c r="A13" s="192">
        <v>5</v>
      </c>
      <c r="B13" s="206" t="s">
        <v>349</v>
      </c>
      <c r="C13" s="194">
        <f t="shared" si="0"/>
        <v>0</v>
      </c>
      <c r="D13" s="199">
        <f aca="true" t="shared" si="1" ref="D13:J13">SUM(D14:D16)</f>
        <v>0</v>
      </c>
      <c r="E13" s="199">
        <f t="shared" si="1"/>
        <v>0</v>
      </c>
      <c r="F13" s="200">
        <f t="shared" si="1"/>
        <v>0</v>
      </c>
      <c r="G13" s="201">
        <f t="shared" si="1"/>
        <v>0</v>
      </c>
      <c r="H13" s="199">
        <f t="shared" si="1"/>
        <v>0</v>
      </c>
      <c r="I13" s="199">
        <f t="shared" si="1"/>
        <v>0</v>
      </c>
      <c r="J13" s="202">
        <f t="shared" si="1"/>
        <v>0</v>
      </c>
      <c r="K13" s="203">
        <f>K14+K15+K16</f>
        <v>0</v>
      </c>
      <c r="L13" s="124">
        <f>L14+L15+L16</f>
        <v>0</v>
      </c>
      <c r="M13" s="124">
        <f>M14+M15+M16</f>
        <v>0</v>
      </c>
      <c r="N13" s="203"/>
      <c r="O13" s="204"/>
      <c r="P13" s="199"/>
      <c r="Q13" s="199"/>
      <c r="R13" s="205"/>
      <c r="S13" s="204"/>
      <c r="T13" s="199"/>
      <c r="U13" s="199"/>
      <c r="V13" s="205"/>
    </row>
    <row r="14" spans="1:22" ht="12.75">
      <c r="A14" s="207">
        <f>+A13+1</f>
        <v>6</v>
      </c>
      <c r="B14" s="142" t="s">
        <v>350</v>
      </c>
      <c r="C14" s="110">
        <f t="shared" si="0"/>
        <v>0</v>
      </c>
      <c r="D14" s="118">
        <f t="shared" si="0"/>
        <v>0</v>
      </c>
      <c r="E14" s="118">
        <f t="shared" si="0"/>
        <v>0</v>
      </c>
      <c r="F14" s="118">
        <f t="shared" si="0"/>
        <v>0</v>
      </c>
      <c r="G14" s="112">
        <f aca="true" t="shared" si="2" ref="G14:G24">H14+J14</f>
        <v>0</v>
      </c>
      <c r="H14" s="118"/>
      <c r="I14" s="208"/>
      <c r="J14" s="209"/>
      <c r="K14" s="110">
        <f>L14+N14</f>
        <v>0</v>
      </c>
      <c r="L14" s="210"/>
      <c r="M14" s="208"/>
      <c r="N14" s="211"/>
      <c r="O14" s="212"/>
      <c r="P14" s="210"/>
      <c r="Q14" s="210"/>
      <c r="R14" s="209"/>
      <c r="S14" s="112"/>
      <c r="T14" s="210"/>
      <c r="U14" s="210"/>
      <c r="V14" s="209"/>
    </row>
    <row r="15" spans="1:22" ht="12.75">
      <c r="A15" s="207">
        <v>7</v>
      </c>
      <c r="B15" s="142" t="s">
        <v>351</v>
      </c>
      <c r="C15" s="110">
        <f t="shared" si="0"/>
        <v>0</v>
      </c>
      <c r="D15" s="210">
        <f t="shared" si="0"/>
        <v>0</v>
      </c>
      <c r="E15" s="210"/>
      <c r="F15" s="200"/>
      <c r="G15" s="112">
        <f t="shared" si="2"/>
        <v>0</v>
      </c>
      <c r="H15" s="210"/>
      <c r="I15" s="210"/>
      <c r="J15" s="209"/>
      <c r="K15" s="122"/>
      <c r="L15" s="210"/>
      <c r="M15" s="210"/>
      <c r="N15" s="211"/>
      <c r="O15" s="212"/>
      <c r="P15" s="210"/>
      <c r="Q15" s="210"/>
      <c r="R15" s="209"/>
      <c r="S15" s="212"/>
      <c r="T15" s="210"/>
      <c r="U15" s="210"/>
      <c r="V15" s="209"/>
    </row>
    <row r="16" spans="1:22" ht="12.75">
      <c r="A16" s="207">
        <f>+A15+1</f>
        <v>8</v>
      </c>
      <c r="B16" s="142" t="s">
        <v>352</v>
      </c>
      <c r="C16" s="110">
        <f t="shared" si="0"/>
        <v>0</v>
      </c>
      <c r="D16" s="210">
        <f t="shared" si="0"/>
        <v>0</v>
      </c>
      <c r="E16" s="210"/>
      <c r="F16" s="200"/>
      <c r="G16" s="112">
        <f t="shared" si="2"/>
        <v>0</v>
      </c>
      <c r="H16" s="210"/>
      <c r="I16" s="210"/>
      <c r="J16" s="209"/>
      <c r="K16" s="122"/>
      <c r="L16" s="210"/>
      <c r="M16" s="210"/>
      <c r="N16" s="211"/>
      <c r="O16" s="212"/>
      <c r="P16" s="210"/>
      <c r="Q16" s="210"/>
      <c r="R16" s="209"/>
      <c r="S16" s="212"/>
      <c r="T16" s="210"/>
      <c r="U16" s="210"/>
      <c r="V16" s="209"/>
    </row>
    <row r="17" spans="1:22" ht="12.75">
      <c r="A17" s="207">
        <v>9</v>
      </c>
      <c r="B17" s="121" t="s">
        <v>353</v>
      </c>
      <c r="C17" s="122">
        <f t="shared" si="0"/>
        <v>0</v>
      </c>
      <c r="D17" s="124">
        <f t="shared" si="0"/>
        <v>0</v>
      </c>
      <c r="E17" s="124">
        <f>I17+M17+Q17+U17</f>
        <v>0</v>
      </c>
      <c r="F17" s="211"/>
      <c r="G17" s="126">
        <f t="shared" si="2"/>
        <v>0</v>
      </c>
      <c r="H17" s="124"/>
      <c r="I17" s="124"/>
      <c r="J17" s="209"/>
      <c r="K17" s="122"/>
      <c r="L17" s="210"/>
      <c r="M17" s="210"/>
      <c r="N17" s="211"/>
      <c r="O17" s="212"/>
      <c r="P17" s="210"/>
      <c r="Q17" s="210"/>
      <c r="R17" s="209"/>
      <c r="S17" s="212"/>
      <c r="T17" s="210"/>
      <c r="U17" s="210"/>
      <c r="V17" s="209"/>
    </row>
    <row r="18" spans="1:22" ht="12.75">
      <c r="A18" s="207">
        <v>10</v>
      </c>
      <c r="B18" s="121" t="s">
        <v>354</v>
      </c>
      <c r="C18" s="122">
        <f t="shared" si="0"/>
        <v>0</v>
      </c>
      <c r="D18" s="124">
        <f t="shared" si="0"/>
        <v>0</v>
      </c>
      <c r="E18" s="124"/>
      <c r="F18" s="211"/>
      <c r="G18" s="126"/>
      <c r="H18" s="213"/>
      <c r="I18" s="124"/>
      <c r="J18" s="214"/>
      <c r="K18" s="213">
        <f>K19</f>
        <v>0</v>
      </c>
      <c r="L18" s="124">
        <f>L19</f>
        <v>0</v>
      </c>
      <c r="M18" s="210"/>
      <c r="N18" s="211"/>
      <c r="O18" s="212"/>
      <c r="P18" s="210"/>
      <c r="Q18" s="210"/>
      <c r="R18" s="209"/>
      <c r="S18" s="212"/>
      <c r="T18" s="210"/>
      <c r="U18" s="210"/>
      <c r="V18" s="209"/>
    </row>
    <row r="19" spans="1:22" ht="12.75">
      <c r="A19" s="207">
        <v>11</v>
      </c>
      <c r="B19" s="142" t="s">
        <v>355</v>
      </c>
      <c r="C19" s="110">
        <f t="shared" si="0"/>
        <v>0</v>
      </c>
      <c r="D19" s="118">
        <f t="shared" si="0"/>
        <v>0</v>
      </c>
      <c r="E19" s="124"/>
      <c r="F19" s="211"/>
      <c r="G19" s="112"/>
      <c r="H19" s="139"/>
      <c r="I19" s="124"/>
      <c r="J19" s="214"/>
      <c r="K19" s="139">
        <f>L19+M19+N19</f>
        <v>0</v>
      </c>
      <c r="L19" s="210"/>
      <c r="M19" s="210"/>
      <c r="N19" s="211"/>
      <c r="O19" s="212"/>
      <c r="P19" s="210"/>
      <c r="Q19" s="210"/>
      <c r="R19" s="209"/>
      <c r="S19" s="212"/>
      <c r="T19" s="210"/>
      <c r="U19" s="210"/>
      <c r="V19" s="209"/>
    </row>
    <row r="20" spans="1:22" ht="12.75">
      <c r="A20" s="207">
        <v>12</v>
      </c>
      <c r="B20" s="121" t="s">
        <v>218</v>
      </c>
      <c r="C20" s="122">
        <f t="shared" si="0"/>
        <v>0</v>
      </c>
      <c r="D20" s="124">
        <f t="shared" si="0"/>
        <v>0</v>
      </c>
      <c r="E20" s="124"/>
      <c r="F20" s="125"/>
      <c r="G20" s="137">
        <f t="shared" si="2"/>
        <v>0</v>
      </c>
      <c r="H20" s="124">
        <f>H21+H22</f>
        <v>0</v>
      </c>
      <c r="I20" s="124"/>
      <c r="J20" s="138"/>
      <c r="K20" s="213"/>
      <c r="L20" s="124"/>
      <c r="M20" s="124"/>
      <c r="N20" s="213"/>
      <c r="O20" s="137"/>
      <c r="P20" s="124"/>
      <c r="Q20" s="124"/>
      <c r="R20" s="138"/>
      <c r="S20" s="137">
        <f>S21+S22</f>
        <v>0</v>
      </c>
      <c r="T20" s="124">
        <f>T21+T22</f>
        <v>0</v>
      </c>
      <c r="U20" s="124"/>
      <c r="V20" s="127"/>
    </row>
    <row r="21" spans="1:22" ht="12.75">
      <c r="A21" s="207">
        <v>13</v>
      </c>
      <c r="B21" s="142" t="s">
        <v>356</v>
      </c>
      <c r="C21" s="110">
        <f t="shared" si="0"/>
        <v>0</v>
      </c>
      <c r="D21" s="210">
        <f t="shared" si="0"/>
        <v>0</v>
      </c>
      <c r="E21" s="210"/>
      <c r="F21" s="211"/>
      <c r="G21" s="112">
        <f t="shared" si="2"/>
        <v>0</v>
      </c>
      <c r="H21" s="210"/>
      <c r="I21" s="210"/>
      <c r="J21" s="209"/>
      <c r="K21" s="122"/>
      <c r="L21" s="211"/>
      <c r="M21" s="210"/>
      <c r="N21" s="211"/>
      <c r="O21" s="212"/>
      <c r="P21" s="210"/>
      <c r="Q21" s="210"/>
      <c r="R21" s="209"/>
      <c r="S21" s="212"/>
      <c r="T21" s="210"/>
      <c r="U21" s="210"/>
      <c r="V21" s="209"/>
    </row>
    <row r="22" spans="1:22" ht="15.75">
      <c r="A22" s="207">
        <v>14</v>
      </c>
      <c r="B22" s="142" t="s">
        <v>357</v>
      </c>
      <c r="C22" s="110">
        <f t="shared" si="0"/>
        <v>0</v>
      </c>
      <c r="D22" s="210">
        <f t="shared" si="0"/>
        <v>0</v>
      </c>
      <c r="E22" s="210"/>
      <c r="F22" s="211"/>
      <c r="G22" s="215"/>
      <c r="H22" s="210"/>
      <c r="I22" s="210"/>
      <c r="J22" s="209"/>
      <c r="K22" s="216"/>
      <c r="L22" s="211"/>
      <c r="M22" s="210"/>
      <c r="N22" s="211"/>
      <c r="O22" s="212"/>
      <c r="P22" s="210"/>
      <c r="Q22" s="210"/>
      <c r="R22" s="209"/>
      <c r="S22" s="112">
        <f>T22+V22</f>
        <v>0</v>
      </c>
      <c r="T22" s="210"/>
      <c r="U22" s="210"/>
      <c r="V22" s="209"/>
    </row>
    <row r="23" spans="1:22" ht="12.75">
      <c r="A23" s="207">
        <v>15</v>
      </c>
      <c r="B23" s="121" t="s">
        <v>358</v>
      </c>
      <c r="C23" s="122">
        <f t="shared" si="0"/>
        <v>0</v>
      </c>
      <c r="D23" s="124">
        <f t="shared" si="0"/>
        <v>0</v>
      </c>
      <c r="E23" s="124">
        <f t="shared" si="0"/>
        <v>0</v>
      </c>
      <c r="F23" s="125"/>
      <c r="G23" s="126">
        <f t="shared" si="2"/>
        <v>0</v>
      </c>
      <c r="H23" s="124">
        <f>H24</f>
        <v>0</v>
      </c>
      <c r="I23" s="124">
        <f>I24</f>
        <v>0</v>
      </c>
      <c r="J23" s="214"/>
      <c r="K23" s="217"/>
      <c r="L23" s="211"/>
      <c r="M23" s="210"/>
      <c r="N23" s="211"/>
      <c r="O23" s="212"/>
      <c r="P23" s="210"/>
      <c r="Q23" s="210"/>
      <c r="R23" s="209"/>
      <c r="S23" s="212"/>
      <c r="T23" s="210"/>
      <c r="U23" s="210"/>
      <c r="V23" s="209"/>
    </row>
    <row r="24" spans="1:22" ht="12.75">
      <c r="A24" s="207">
        <v>16</v>
      </c>
      <c r="B24" s="142" t="s">
        <v>359</v>
      </c>
      <c r="C24" s="110">
        <f t="shared" si="0"/>
        <v>0</v>
      </c>
      <c r="D24" s="210">
        <f t="shared" si="0"/>
        <v>0</v>
      </c>
      <c r="E24" s="210">
        <f t="shared" si="0"/>
        <v>0</v>
      </c>
      <c r="F24" s="211"/>
      <c r="G24" s="112">
        <f t="shared" si="2"/>
        <v>0</v>
      </c>
      <c r="H24" s="210"/>
      <c r="I24" s="210"/>
      <c r="J24" s="214"/>
      <c r="K24" s="217"/>
      <c r="L24" s="211"/>
      <c r="M24" s="210"/>
      <c r="N24" s="211"/>
      <c r="O24" s="212"/>
      <c r="P24" s="210"/>
      <c r="Q24" s="210"/>
      <c r="R24" s="209"/>
      <c r="S24" s="212"/>
      <c r="T24" s="210"/>
      <c r="U24" s="210"/>
      <c r="V24" s="209"/>
    </row>
    <row r="25" spans="1:22" ht="12.75">
      <c r="A25" s="207">
        <v>17</v>
      </c>
      <c r="B25" s="121" t="s">
        <v>360</v>
      </c>
      <c r="C25" s="122">
        <f t="shared" si="0"/>
        <v>0</v>
      </c>
      <c r="D25" s="124">
        <f t="shared" si="0"/>
        <v>0</v>
      </c>
      <c r="E25" s="124"/>
      <c r="F25" s="125"/>
      <c r="G25" s="137">
        <f>G26+G27</f>
        <v>0</v>
      </c>
      <c r="H25" s="124">
        <f>H26+H27</f>
        <v>0</v>
      </c>
      <c r="I25" s="124"/>
      <c r="J25" s="138"/>
      <c r="K25" s="217"/>
      <c r="L25" s="210"/>
      <c r="M25" s="210"/>
      <c r="N25" s="211"/>
      <c r="O25" s="212"/>
      <c r="P25" s="210"/>
      <c r="Q25" s="210"/>
      <c r="R25" s="209"/>
      <c r="S25" s="212"/>
      <c r="T25" s="210"/>
      <c r="U25" s="210"/>
      <c r="V25" s="209"/>
    </row>
    <row r="26" spans="1:22" ht="24">
      <c r="A26" s="207">
        <v>18</v>
      </c>
      <c r="B26" s="218" t="s">
        <v>361</v>
      </c>
      <c r="C26" s="110">
        <f aca="true" t="shared" si="3" ref="C26:E54">G26+K26+O26+S26</f>
        <v>0</v>
      </c>
      <c r="D26" s="210">
        <f t="shared" si="3"/>
        <v>0</v>
      </c>
      <c r="E26" s="210"/>
      <c r="F26" s="211"/>
      <c r="G26" s="219">
        <f>H26+J26</f>
        <v>0</v>
      </c>
      <c r="H26" s="210"/>
      <c r="I26" s="210"/>
      <c r="J26" s="214"/>
      <c r="K26" s="217"/>
      <c r="L26" s="210"/>
      <c r="M26" s="210"/>
      <c r="N26" s="211"/>
      <c r="O26" s="212"/>
      <c r="P26" s="210"/>
      <c r="Q26" s="210"/>
      <c r="R26" s="209"/>
      <c r="S26" s="212"/>
      <c r="T26" s="210"/>
      <c r="U26" s="210"/>
      <c r="V26" s="209"/>
    </row>
    <row r="27" spans="1:22" ht="25.5">
      <c r="A27" s="207">
        <v>19</v>
      </c>
      <c r="B27" s="220" t="s">
        <v>362</v>
      </c>
      <c r="C27" s="110">
        <f t="shared" si="3"/>
        <v>0</v>
      </c>
      <c r="D27" s="210">
        <f t="shared" si="3"/>
        <v>0</v>
      </c>
      <c r="E27" s="210"/>
      <c r="F27" s="211"/>
      <c r="G27" s="219">
        <f>H27+J27</f>
        <v>0</v>
      </c>
      <c r="H27" s="210"/>
      <c r="I27" s="210"/>
      <c r="J27" s="214"/>
      <c r="K27" s="217"/>
      <c r="L27" s="210"/>
      <c r="M27" s="210"/>
      <c r="N27" s="211"/>
      <c r="O27" s="212"/>
      <c r="P27" s="210"/>
      <c r="Q27" s="210"/>
      <c r="R27" s="209"/>
      <c r="S27" s="212"/>
      <c r="T27" s="210"/>
      <c r="U27" s="210"/>
      <c r="V27" s="209"/>
    </row>
    <row r="28" spans="1:22" ht="12.75">
      <c r="A28" s="207">
        <f>+A27+1</f>
        <v>20</v>
      </c>
      <c r="B28" s="121" t="s">
        <v>363</v>
      </c>
      <c r="C28" s="122">
        <f t="shared" si="3"/>
        <v>0</v>
      </c>
      <c r="D28" s="124">
        <f t="shared" si="3"/>
        <v>0</v>
      </c>
      <c r="E28" s="210"/>
      <c r="F28" s="211"/>
      <c r="G28" s="137">
        <f>G29+G30</f>
        <v>0</v>
      </c>
      <c r="H28" s="124">
        <f>H29+H30</f>
        <v>0</v>
      </c>
      <c r="I28" s="210"/>
      <c r="J28" s="214"/>
      <c r="K28" s="217"/>
      <c r="L28" s="210"/>
      <c r="M28" s="210"/>
      <c r="N28" s="211"/>
      <c r="O28" s="212"/>
      <c r="P28" s="210"/>
      <c r="Q28" s="210"/>
      <c r="R28" s="209"/>
      <c r="S28" s="212"/>
      <c r="T28" s="210"/>
      <c r="U28" s="210"/>
      <c r="V28" s="209"/>
    </row>
    <row r="29" spans="1:22" ht="12.75">
      <c r="A29" s="207">
        <f>+A28+1</f>
        <v>21</v>
      </c>
      <c r="B29" s="221" t="s">
        <v>364</v>
      </c>
      <c r="C29" s="110">
        <f t="shared" si="3"/>
        <v>0</v>
      </c>
      <c r="D29" s="210">
        <f t="shared" si="3"/>
        <v>0</v>
      </c>
      <c r="E29" s="210"/>
      <c r="F29" s="211"/>
      <c r="G29" s="219">
        <f>H29+J29</f>
        <v>0</v>
      </c>
      <c r="H29" s="210"/>
      <c r="I29" s="210"/>
      <c r="J29" s="214"/>
      <c r="K29" s="217"/>
      <c r="L29" s="210"/>
      <c r="M29" s="210"/>
      <c r="N29" s="211"/>
      <c r="O29" s="212"/>
      <c r="P29" s="210"/>
      <c r="Q29" s="210"/>
      <c r="R29" s="209"/>
      <c r="S29" s="212"/>
      <c r="T29" s="210"/>
      <c r="U29" s="210"/>
      <c r="V29" s="209"/>
    </row>
    <row r="30" spans="1:22" ht="12.75">
      <c r="A30" s="207">
        <f>+A29+1</f>
        <v>22</v>
      </c>
      <c r="B30" s="142" t="s">
        <v>365</v>
      </c>
      <c r="C30" s="110">
        <f t="shared" si="3"/>
        <v>0</v>
      </c>
      <c r="D30" s="210">
        <f t="shared" si="3"/>
        <v>0</v>
      </c>
      <c r="E30" s="210"/>
      <c r="F30" s="211"/>
      <c r="G30" s="219">
        <f>H30+J30</f>
        <v>0</v>
      </c>
      <c r="H30" s="210"/>
      <c r="I30" s="210"/>
      <c r="J30" s="214"/>
      <c r="K30" s="217"/>
      <c r="L30" s="210"/>
      <c r="M30" s="210"/>
      <c r="N30" s="211"/>
      <c r="O30" s="212"/>
      <c r="P30" s="210"/>
      <c r="Q30" s="210"/>
      <c r="R30" s="209"/>
      <c r="S30" s="212"/>
      <c r="T30" s="210"/>
      <c r="U30" s="210"/>
      <c r="V30" s="209"/>
    </row>
    <row r="31" spans="1:22" ht="12.75">
      <c r="A31" s="207">
        <f>+A30+1</f>
        <v>23</v>
      </c>
      <c r="B31" s="121" t="s">
        <v>366</v>
      </c>
      <c r="C31" s="122">
        <f t="shared" si="3"/>
        <v>0</v>
      </c>
      <c r="D31" s="124">
        <f t="shared" si="3"/>
        <v>0</v>
      </c>
      <c r="E31" s="210"/>
      <c r="F31" s="211"/>
      <c r="G31" s="137">
        <f>H31</f>
        <v>0</v>
      </c>
      <c r="H31" s="124">
        <f>H32</f>
        <v>0</v>
      </c>
      <c r="I31" s="210"/>
      <c r="J31" s="214"/>
      <c r="K31" s="217"/>
      <c r="L31" s="210"/>
      <c r="M31" s="210"/>
      <c r="N31" s="211"/>
      <c r="O31" s="212"/>
      <c r="P31" s="210"/>
      <c r="Q31" s="210"/>
      <c r="R31" s="209"/>
      <c r="S31" s="212"/>
      <c r="T31" s="210"/>
      <c r="U31" s="210"/>
      <c r="V31" s="209"/>
    </row>
    <row r="32" spans="1:22" ht="12.75">
      <c r="A32" s="207">
        <f>+A31+1</f>
        <v>24</v>
      </c>
      <c r="B32" s="142" t="s">
        <v>367</v>
      </c>
      <c r="C32" s="110">
        <f t="shared" si="3"/>
        <v>0</v>
      </c>
      <c r="D32" s="210">
        <f t="shared" si="3"/>
        <v>0</v>
      </c>
      <c r="E32" s="210"/>
      <c r="F32" s="211"/>
      <c r="G32" s="212">
        <f aca="true" t="shared" si="4" ref="G32:G43">H32+J32</f>
        <v>0</v>
      </c>
      <c r="H32" s="210"/>
      <c r="I32" s="210"/>
      <c r="J32" s="209"/>
      <c r="K32" s="216"/>
      <c r="L32" s="210"/>
      <c r="M32" s="210"/>
      <c r="N32" s="211"/>
      <c r="O32" s="212"/>
      <c r="P32" s="210"/>
      <c r="Q32" s="210"/>
      <c r="R32" s="209"/>
      <c r="S32" s="212"/>
      <c r="T32" s="210"/>
      <c r="U32" s="210"/>
      <c r="V32" s="209"/>
    </row>
    <row r="33" spans="1:22" ht="12.75">
      <c r="A33" s="207">
        <v>25</v>
      </c>
      <c r="B33" s="121" t="s">
        <v>80</v>
      </c>
      <c r="C33" s="122">
        <f t="shared" si="3"/>
        <v>0</v>
      </c>
      <c r="D33" s="124">
        <f t="shared" si="3"/>
        <v>0</v>
      </c>
      <c r="E33" s="124">
        <f t="shared" si="3"/>
        <v>0</v>
      </c>
      <c r="F33" s="125"/>
      <c r="G33" s="126">
        <f t="shared" si="4"/>
        <v>0</v>
      </c>
      <c r="H33" s="124"/>
      <c r="I33" s="124"/>
      <c r="J33" s="127"/>
      <c r="K33" s="122">
        <f>L33+N33</f>
        <v>0</v>
      </c>
      <c r="L33" s="124"/>
      <c r="M33" s="132"/>
      <c r="N33" s="125"/>
      <c r="O33" s="126"/>
      <c r="P33" s="124"/>
      <c r="Q33" s="124"/>
      <c r="R33" s="127"/>
      <c r="S33" s="126"/>
      <c r="T33" s="124"/>
      <c r="U33" s="124"/>
      <c r="V33" s="127"/>
    </row>
    <row r="34" spans="1:22" ht="12.75">
      <c r="A34" s="207">
        <v>26</v>
      </c>
      <c r="B34" s="121" t="s">
        <v>108</v>
      </c>
      <c r="C34" s="122">
        <f t="shared" si="3"/>
        <v>0</v>
      </c>
      <c r="D34" s="124">
        <f t="shared" si="3"/>
        <v>0</v>
      </c>
      <c r="E34" s="124">
        <f t="shared" si="3"/>
        <v>0</v>
      </c>
      <c r="F34" s="125"/>
      <c r="G34" s="126">
        <f t="shared" si="4"/>
        <v>0</v>
      </c>
      <c r="H34" s="124"/>
      <c r="I34" s="124"/>
      <c r="J34" s="127"/>
      <c r="K34" s="122">
        <f aca="true" t="shared" si="5" ref="K34:K43">L34+N34</f>
        <v>0</v>
      </c>
      <c r="L34" s="124"/>
      <c r="M34" s="124"/>
      <c r="N34" s="129"/>
      <c r="O34" s="126"/>
      <c r="P34" s="124"/>
      <c r="Q34" s="124"/>
      <c r="R34" s="127"/>
      <c r="S34" s="126">
        <f aca="true" t="shared" si="6" ref="S34:S43">T34+V34</f>
        <v>0</v>
      </c>
      <c r="T34" s="124"/>
      <c r="U34" s="124"/>
      <c r="V34" s="131"/>
    </row>
    <row r="35" spans="1:22" ht="12.75">
      <c r="A35" s="207">
        <f aca="true" t="shared" si="7" ref="A35:A43">+A34+1</f>
        <v>27</v>
      </c>
      <c r="B35" s="121" t="s">
        <v>109</v>
      </c>
      <c r="C35" s="122">
        <f t="shared" si="3"/>
        <v>0</v>
      </c>
      <c r="D35" s="124">
        <f t="shared" si="3"/>
        <v>0</v>
      </c>
      <c r="E35" s="124">
        <f t="shared" si="3"/>
        <v>0</v>
      </c>
      <c r="F35" s="125"/>
      <c r="G35" s="126">
        <f t="shared" si="4"/>
        <v>0</v>
      </c>
      <c r="H35" s="124"/>
      <c r="I35" s="124"/>
      <c r="J35" s="131"/>
      <c r="K35" s="122">
        <f t="shared" si="5"/>
        <v>0</v>
      </c>
      <c r="L35" s="124"/>
      <c r="M35" s="124"/>
      <c r="N35" s="129"/>
      <c r="O35" s="126"/>
      <c r="P35" s="124"/>
      <c r="Q35" s="124"/>
      <c r="R35" s="127"/>
      <c r="S35" s="126">
        <f t="shared" si="6"/>
        <v>0</v>
      </c>
      <c r="T35" s="124"/>
      <c r="U35" s="124"/>
      <c r="V35" s="127"/>
    </row>
    <row r="36" spans="1:22" ht="12.75">
      <c r="A36" s="207">
        <f t="shared" si="7"/>
        <v>28</v>
      </c>
      <c r="B36" s="121" t="s">
        <v>110</v>
      </c>
      <c r="C36" s="122">
        <f t="shared" si="3"/>
        <v>0</v>
      </c>
      <c r="D36" s="124">
        <f t="shared" si="3"/>
        <v>0</v>
      </c>
      <c r="E36" s="124">
        <f t="shared" si="3"/>
        <v>0</v>
      </c>
      <c r="F36" s="125"/>
      <c r="G36" s="126">
        <f t="shared" si="4"/>
        <v>0</v>
      </c>
      <c r="H36" s="124"/>
      <c r="I36" s="124"/>
      <c r="J36" s="131"/>
      <c r="K36" s="122">
        <f t="shared" si="5"/>
        <v>0</v>
      </c>
      <c r="L36" s="124"/>
      <c r="M36" s="124"/>
      <c r="N36" s="129"/>
      <c r="O36" s="126"/>
      <c r="P36" s="124"/>
      <c r="Q36" s="124"/>
      <c r="R36" s="127"/>
      <c r="S36" s="126">
        <f t="shared" si="6"/>
        <v>0</v>
      </c>
      <c r="T36" s="124"/>
      <c r="U36" s="124"/>
      <c r="V36" s="131"/>
    </row>
    <row r="37" spans="1:22" ht="12.75">
      <c r="A37" s="207">
        <f t="shared" si="7"/>
        <v>29</v>
      </c>
      <c r="B37" s="121" t="s">
        <v>111</v>
      </c>
      <c r="C37" s="122">
        <f t="shared" si="3"/>
        <v>0</v>
      </c>
      <c r="D37" s="124">
        <f t="shared" si="3"/>
        <v>0</v>
      </c>
      <c r="E37" s="124">
        <f t="shared" si="3"/>
        <v>0</v>
      </c>
      <c r="F37" s="125"/>
      <c r="G37" s="126">
        <f t="shared" si="4"/>
        <v>0</v>
      </c>
      <c r="H37" s="124"/>
      <c r="I37" s="124"/>
      <c r="J37" s="131"/>
      <c r="K37" s="122">
        <f t="shared" si="5"/>
        <v>0</v>
      </c>
      <c r="L37" s="124"/>
      <c r="M37" s="124"/>
      <c r="N37" s="129"/>
      <c r="O37" s="126"/>
      <c r="P37" s="124"/>
      <c r="Q37" s="124"/>
      <c r="R37" s="127"/>
      <c r="S37" s="126">
        <f t="shared" si="6"/>
        <v>0</v>
      </c>
      <c r="T37" s="124"/>
      <c r="U37" s="124"/>
      <c r="V37" s="131"/>
    </row>
    <row r="38" spans="1:22" ht="12.75">
      <c r="A38" s="207">
        <f t="shared" si="7"/>
        <v>30</v>
      </c>
      <c r="B38" s="121" t="s">
        <v>112</v>
      </c>
      <c r="C38" s="122">
        <f t="shared" si="3"/>
        <v>0</v>
      </c>
      <c r="D38" s="124">
        <f t="shared" si="3"/>
        <v>0</v>
      </c>
      <c r="E38" s="124">
        <f t="shared" si="3"/>
        <v>0</v>
      </c>
      <c r="F38" s="125"/>
      <c r="G38" s="126">
        <f t="shared" si="4"/>
        <v>0</v>
      </c>
      <c r="H38" s="124"/>
      <c r="I38" s="124"/>
      <c r="J38" s="131"/>
      <c r="K38" s="122">
        <f t="shared" si="5"/>
        <v>0</v>
      </c>
      <c r="L38" s="124"/>
      <c r="M38" s="124"/>
      <c r="N38" s="129"/>
      <c r="O38" s="126"/>
      <c r="P38" s="124"/>
      <c r="Q38" s="124"/>
      <c r="R38" s="127"/>
      <c r="S38" s="126">
        <f t="shared" si="6"/>
        <v>0</v>
      </c>
      <c r="T38" s="124"/>
      <c r="U38" s="124"/>
      <c r="V38" s="131"/>
    </row>
    <row r="39" spans="1:22" ht="12.75">
      <c r="A39" s="207">
        <f t="shared" si="7"/>
        <v>31</v>
      </c>
      <c r="B39" s="121" t="s">
        <v>113</v>
      </c>
      <c r="C39" s="122">
        <f t="shared" si="3"/>
        <v>0</v>
      </c>
      <c r="D39" s="124">
        <f t="shared" si="3"/>
        <v>0</v>
      </c>
      <c r="E39" s="124">
        <f t="shared" si="3"/>
        <v>0</v>
      </c>
      <c r="F39" s="125"/>
      <c r="G39" s="126">
        <f t="shared" si="4"/>
        <v>0</v>
      </c>
      <c r="H39" s="124"/>
      <c r="I39" s="124"/>
      <c r="J39" s="127"/>
      <c r="K39" s="122">
        <f t="shared" si="5"/>
        <v>0</v>
      </c>
      <c r="L39" s="124"/>
      <c r="M39" s="124"/>
      <c r="N39" s="129"/>
      <c r="O39" s="126"/>
      <c r="P39" s="124"/>
      <c r="Q39" s="124"/>
      <c r="R39" s="127"/>
      <c r="S39" s="126">
        <f t="shared" si="6"/>
        <v>0</v>
      </c>
      <c r="T39" s="124"/>
      <c r="U39" s="124"/>
      <c r="V39" s="131"/>
    </row>
    <row r="40" spans="1:22" ht="12.75">
      <c r="A40" s="207">
        <f t="shared" si="7"/>
        <v>32</v>
      </c>
      <c r="B40" s="121" t="s">
        <v>114</v>
      </c>
      <c r="C40" s="122">
        <f t="shared" si="3"/>
        <v>0</v>
      </c>
      <c r="D40" s="124">
        <f t="shared" si="3"/>
        <v>0</v>
      </c>
      <c r="E40" s="124">
        <f t="shared" si="3"/>
        <v>0</v>
      </c>
      <c r="F40" s="125"/>
      <c r="G40" s="126">
        <f t="shared" si="4"/>
        <v>0</v>
      </c>
      <c r="H40" s="124"/>
      <c r="I40" s="124"/>
      <c r="J40" s="131"/>
      <c r="K40" s="122">
        <f t="shared" si="5"/>
        <v>0</v>
      </c>
      <c r="L40" s="124"/>
      <c r="M40" s="124"/>
      <c r="N40" s="129"/>
      <c r="O40" s="126"/>
      <c r="P40" s="124"/>
      <c r="Q40" s="124"/>
      <c r="R40" s="127"/>
      <c r="S40" s="126">
        <f t="shared" si="6"/>
        <v>0</v>
      </c>
      <c r="T40" s="124"/>
      <c r="U40" s="124"/>
      <c r="V40" s="131"/>
    </row>
    <row r="41" spans="1:22" ht="12.75">
      <c r="A41" s="207">
        <f t="shared" si="7"/>
        <v>33</v>
      </c>
      <c r="B41" s="121" t="s">
        <v>115</v>
      </c>
      <c r="C41" s="122">
        <f t="shared" si="3"/>
        <v>0</v>
      </c>
      <c r="D41" s="124">
        <f t="shared" si="3"/>
        <v>0</v>
      </c>
      <c r="E41" s="124">
        <f t="shared" si="3"/>
        <v>0</v>
      </c>
      <c r="F41" s="125"/>
      <c r="G41" s="126">
        <f t="shared" si="4"/>
        <v>0</v>
      </c>
      <c r="H41" s="124"/>
      <c r="I41" s="124"/>
      <c r="J41" s="131"/>
      <c r="K41" s="122">
        <f t="shared" si="5"/>
        <v>0</v>
      </c>
      <c r="L41" s="124"/>
      <c r="M41" s="124"/>
      <c r="N41" s="129"/>
      <c r="O41" s="126"/>
      <c r="P41" s="124"/>
      <c r="Q41" s="124"/>
      <c r="R41" s="127"/>
      <c r="S41" s="126">
        <f t="shared" si="6"/>
        <v>0</v>
      </c>
      <c r="T41" s="124"/>
      <c r="U41" s="124"/>
      <c r="V41" s="131"/>
    </row>
    <row r="42" spans="1:22" ht="12.75">
      <c r="A42" s="207">
        <f t="shared" si="7"/>
        <v>34</v>
      </c>
      <c r="B42" s="121" t="s">
        <v>151</v>
      </c>
      <c r="C42" s="122">
        <f t="shared" si="3"/>
        <v>0</v>
      </c>
      <c r="D42" s="124">
        <f t="shared" si="3"/>
        <v>0</v>
      </c>
      <c r="E42" s="124">
        <f t="shared" si="3"/>
        <v>0</v>
      </c>
      <c r="F42" s="125"/>
      <c r="G42" s="126">
        <f t="shared" si="4"/>
        <v>0</v>
      </c>
      <c r="H42" s="124"/>
      <c r="I42" s="124"/>
      <c r="J42" s="127"/>
      <c r="K42" s="122">
        <f t="shared" si="5"/>
        <v>0</v>
      </c>
      <c r="L42" s="124"/>
      <c r="M42" s="124"/>
      <c r="N42" s="129"/>
      <c r="O42" s="126"/>
      <c r="P42" s="124"/>
      <c r="Q42" s="124"/>
      <c r="R42" s="127"/>
      <c r="S42" s="126">
        <f t="shared" si="6"/>
        <v>0</v>
      </c>
      <c r="T42" s="124"/>
      <c r="U42" s="124"/>
      <c r="V42" s="131"/>
    </row>
    <row r="43" spans="1:22" ht="13.5" thickBot="1">
      <c r="A43" s="222">
        <f t="shared" si="7"/>
        <v>35</v>
      </c>
      <c r="B43" s="160" t="s">
        <v>117</v>
      </c>
      <c r="C43" s="145">
        <f t="shared" si="3"/>
        <v>0</v>
      </c>
      <c r="D43" s="146">
        <f t="shared" si="3"/>
        <v>0</v>
      </c>
      <c r="E43" s="146">
        <f t="shared" si="3"/>
        <v>0</v>
      </c>
      <c r="F43" s="147"/>
      <c r="G43" s="163">
        <f t="shared" si="4"/>
        <v>0</v>
      </c>
      <c r="H43" s="162"/>
      <c r="I43" s="162"/>
      <c r="J43" s="164"/>
      <c r="K43" s="145">
        <f t="shared" si="5"/>
        <v>0</v>
      </c>
      <c r="L43" s="146"/>
      <c r="M43" s="146"/>
      <c r="N43" s="150"/>
      <c r="O43" s="163"/>
      <c r="P43" s="162"/>
      <c r="Q43" s="162"/>
      <c r="R43" s="165"/>
      <c r="S43" s="163">
        <f t="shared" si="6"/>
        <v>0</v>
      </c>
      <c r="T43" s="162"/>
      <c r="U43" s="162"/>
      <c r="V43" s="164"/>
    </row>
    <row r="44" spans="1:22" ht="30.75" thickBot="1">
      <c r="A44" s="187">
        <v>36</v>
      </c>
      <c r="B44" s="188" t="s">
        <v>368</v>
      </c>
      <c r="C44" s="189">
        <f t="shared" si="3"/>
        <v>12628.068999999998</v>
      </c>
      <c r="D44" s="175">
        <f t="shared" si="3"/>
        <v>12616.249999999998</v>
      </c>
      <c r="E44" s="175">
        <f t="shared" si="3"/>
        <v>8198.461999999998</v>
      </c>
      <c r="F44" s="181">
        <f>J44+N44+R44+V44</f>
        <v>11.819</v>
      </c>
      <c r="G44" s="190">
        <f>G45+SUM(G55:G85)+SUM(G86:G98)-G90</f>
        <v>5756.881</v>
      </c>
      <c r="H44" s="175">
        <f>H45+SUM(H55:H85)+SUM(H86:H98)-H90</f>
        <v>5747.062000000001</v>
      </c>
      <c r="I44" s="175">
        <f>I45+SUM(I55:I85)+SUM(I86:I98)-I90</f>
        <v>3573.1329999999994</v>
      </c>
      <c r="J44" s="175">
        <f>J45+SUM(J55:J85)+SUM(J86:J98)</f>
        <v>9.819</v>
      </c>
      <c r="K44" s="180">
        <f>K45+SUM(K55:K98)</f>
        <v>239.86199999999997</v>
      </c>
      <c r="L44" s="175">
        <f>L45+SUM(L55:L98)</f>
        <v>239.86199999999997</v>
      </c>
      <c r="M44" s="175">
        <f>M45+SUM(M55:M98)</f>
        <v>82.593</v>
      </c>
      <c r="N44" s="223"/>
      <c r="O44" s="224">
        <f>O45+SUM(O55:O98)</f>
        <v>6048.399999999998</v>
      </c>
      <c r="P44" s="156">
        <f>P45+SUM(P55:P98)</f>
        <v>6048.399999999998</v>
      </c>
      <c r="Q44" s="156">
        <f>Q45+SUM(Q55:Q98)</f>
        <v>4518.932999999998</v>
      </c>
      <c r="R44" s="181"/>
      <c r="S44" s="180">
        <f>S45+SUM(S55:S98)</f>
        <v>582.926</v>
      </c>
      <c r="T44" s="175">
        <f>SUM(T55:T98)</f>
        <v>580.926</v>
      </c>
      <c r="U44" s="175">
        <f>SUM(U55:U98)</f>
        <v>23.803000000000004</v>
      </c>
      <c r="V44" s="181">
        <f>SUM(V55:V98)</f>
        <v>2</v>
      </c>
    </row>
    <row r="45" spans="1:22" ht="12.75">
      <c r="A45" s="192">
        <f>+A44+1</f>
        <v>37</v>
      </c>
      <c r="B45" s="206" t="s">
        <v>369</v>
      </c>
      <c r="C45" s="201">
        <f t="shared" si="3"/>
        <v>287.67100000000005</v>
      </c>
      <c r="D45" s="199">
        <f t="shared" si="3"/>
        <v>287.67100000000005</v>
      </c>
      <c r="E45" s="199">
        <f t="shared" si="3"/>
        <v>134.84699999999998</v>
      </c>
      <c r="F45" s="225"/>
      <c r="G45" s="226">
        <f>H45+J45</f>
        <v>169.44400000000002</v>
      </c>
      <c r="H45" s="227">
        <f>SUM(H46:H54)</f>
        <v>169.44400000000002</v>
      </c>
      <c r="I45" s="227">
        <f>SUM(I46:I53)</f>
        <v>123.249</v>
      </c>
      <c r="J45" s="228"/>
      <c r="K45" s="201">
        <f>+L45</f>
        <v>103.062</v>
      </c>
      <c r="L45" s="199">
        <f>SUM(L46:L54)</f>
        <v>103.062</v>
      </c>
      <c r="M45" s="199"/>
      <c r="N45" s="229"/>
      <c r="O45" s="226">
        <f>P45+R45</f>
        <v>15.165</v>
      </c>
      <c r="P45" s="227">
        <f>SUM(P46:P53)</f>
        <v>15.165</v>
      </c>
      <c r="Q45" s="230">
        <f>SUM(Q46:Q53)</f>
        <v>11.597999999999999</v>
      </c>
      <c r="R45" s="231"/>
      <c r="S45" s="232"/>
      <c r="T45" s="233"/>
      <c r="U45" s="233"/>
      <c r="V45" s="229"/>
    </row>
    <row r="46" spans="1:22" ht="12.75">
      <c r="A46" s="207">
        <v>38</v>
      </c>
      <c r="B46" s="142" t="s">
        <v>370</v>
      </c>
      <c r="C46" s="112">
        <f>D46+F46</f>
        <v>9</v>
      </c>
      <c r="D46" s="210">
        <f>G46+K46+O46+S46</f>
        <v>9</v>
      </c>
      <c r="E46" s="210">
        <f>I46+M46+Q46+U46</f>
        <v>6.898</v>
      </c>
      <c r="F46" s="211"/>
      <c r="G46" s="212"/>
      <c r="H46" s="210"/>
      <c r="I46" s="210"/>
      <c r="J46" s="214"/>
      <c r="K46" s="212"/>
      <c r="L46" s="210"/>
      <c r="M46" s="210"/>
      <c r="N46" s="138"/>
      <c r="O46" s="112">
        <f>P46+R46</f>
        <v>9</v>
      </c>
      <c r="P46" s="210">
        <v>9</v>
      </c>
      <c r="Q46" s="210">
        <v>6.898</v>
      </c>
      <c r="R46" s="214"/>
      <c r="S46" s="216"/>
      <c r="T46" s="210"/>
      <c r="U46" s="210"/>
      <c r="V46" s="234"/>
    </row>
    <row r="47" spans="1:22" ht="12.75">
      <c r="A47" s="207">
        <v>39</v>
      </c>
      <c r="B47" s="142" t="s">
        <v>371</v>
      </c>
      <c r="C47" s="112">
        <f t="shared" si="3"/>
        <v>103.062</v>
      </c>
      <c r="D47" s="210">
        <f t="shared" si="3"/>
        <v>103.062</v>
      </c>
      <c r="E47" s="210"/>
      <c r="F47" s="211"/>
      <c r="G47" s="212"/>
      <c r="H47" s="210"/>
      <c r="I47" s="210"/>
      <c r="J47" s="209"/>
      <c r="K47" s="112">
        <f>+L47</f>
        <v>103.062</v>
      </c>
      <c r="L47" s="210">
        <v>103.062</v>
      </c>
      <c r="M47" s="210"/>
      <c r="N47" s="209"/>
      <c r="O47" s="112"/>
      <c r="P47" s="210"/>
      <c r="Q47" s="210"/>
      <c r="R47" s="209"/>
      <c r="S47" s="216"/>
      <c r="T47" s="210"/>
      <c r="U47" s="210"/>
      <c r="V47" s="209"/>
    </row>
    <row r="48" spans="1:22" ht="12.75">
      <c r="A48" s="207">
        <v>40</v>
      </c>
      <c r="B48" s="142" t="s">
        <v>372</v>
      </c>
      <c r="C48" s="112">
        <f t="shared" si="3"/>
        <v>0</v>
      </c>
      <c r="D48" s="210">
        <f t="shared" si="3"/>
        <v>0</v>
      </c>
      <c r="E48" s="210"/>
      <c r="F48" s="211"/>
      <c r="G48" s="212">
        <f aca="true" t="shared" si="8" ref="G48:G54">H48+J48</f>
        <v>0</v>
      </c>
      <c r="H48" s="210"/>
      <c r="I48" s="210"/>
      <c r="J48" s="209"/>
      <c r="K48" s="126"/>
      <c r="L48" s="210"/>
      <c r="M48" s="210"/>
      <c r="N48" s="209"/>
      <c r="O48" s="112"/>
      <c r="P48" s="210"/>
      <c r="Q48" s="210"/>
      <c r="R48" s="209"/>
      <c r="S48" s="216"/>
      <c r="T48" s="210"/>
      <c r="U48" s="210"/>
      <c r="V48" s="209"/>
    </row>
    <row r="49" spans="1:22" ht="12.75">
      <c r="A49" s="207">
        <v>41</v>
      </c>
      <c r="B49" s="141" t="s">
        <v>373</v>
      </c>
      <c r="C49" s="112">
        <f t="shared" si="3"/>
        <v>0</v>
      </c>
      <c r="D49" s="210">
        <f t="shared" si="3"/>
        <v>0</v>
      </c>
      <c r="E49" s="210"/>
      <c r="F49" s="211"/>
      <c r="G49" s="212">
        <f t="shared" si="8"/>
        <v>0</v>
      </c>
      <c r="H49" s="210"/>
      <c r="I49" s="210"/>
      <c r="J49" s="209"/>
      <c r="K49" s="212"/>
      <c r="L49" s="210"/>
      <c r="M49" s="210"/>
      <c r="N49" s="209"/>
      <c r="O49" s="112"/>
      <c r="P49" s="210"/>
      <c r="Q49" s="210"/>
      <c r="R49" s="209"/>
      <c r="S49" s="216"/>
      <c r="T49" s="210"/>
      <c r="U49" s="210"/>
      <c r="V49" s="209"/>
    </row>
    <row r="50" spans="1:22" ht="12.75">
      <c r="A50" s="207">
        <f>+A49+1</f>
        <v>42</v>
      </c>
      <c r="B50" s="235" t="s">
        <v>374</v>
      </c>
      <c r="C50" s="112">
        <f t="shared" si="3"/>
        <v>0</v>
      </c>
      <c r="D50" s="210">
        <f t="shared" si="3"/>
        <v>0</v>
      </c>
      <c r="E50" s="210"/>
      <c r="F50" s="211"/>
      <c r="G50" s="212">
        <f t="shared" si="8"/>
        <v>0</v>
      </c>
      <c r="H50" s="210"/>
      <c r="I50" s="210"/>
      <c r="J50" s="209"/>
      <c r="K50" s="212"/>
      <c r="L50" s="210"/>
      <c r="M50" s="210"/>
      <c r="N50" s="209"/>
      <c r="O50" s="126"/>
      <c r="P50" s="210"/>
      <c r="Q50" s="210"/>
      <c r="R50" s="209"/>
      <c r="S50" s="216"/>
      <c r="T50" s="210"/>
      <c r="U50" s="210"/>
      <c r="V50" s="209"/>
    </row>
    <row r="51" spans="1:22" ht="12.75">
      <c r="A51" s="207">
        <v>43</v>
      </c>
      <c r="B51" s="142" t="s">
        <v>375</v>
      </c>
      <c r="C51" s="112">
        <f t="shared" si="3"/>
        <v>0</v>
      </c>
      <c r="D51" s="210">
        <f t="shared" si="3"/>
        <v>0</v>
      </c>
      <c r="E51" s="210"/>
      <c r="F51" s="211"/>
      <c r="G51" s="212">
        <f t="shared" si="8"/>
        <v>0</v>
      </c>
      <c r="H51" s="210"/>
      <c r="I51" s="210"/>
      <c r="J51" s="209"/>
      <c r="K51" s="212"/>
      <c r="L51" s="210"/>
      <c r="M51" s="210"/>
      <c r="N51" s="209"/>
      <c r="O51" s="126"/>
      <c r="P51" s="210"/>
      <c r="Q51" s="210"/>
      <c r="R51" s="209"/>
      <c r="S51" s="216"/>
      <c r="T51" s="210"/>
      <c r="U51" s="210"/>
      <c r="V51" s="209"/>
    </row>
    <row r="52" spans="1:22" ht="12.75">
      <c r="A52" s="207">
        <v>44</v>
      </c>
      <c r="B52" s="142" t="s">
        <v>376</v>
      </c>
      <c r="C52" s="112">
        <f t="shared" si="3"/>
        <v>155.13</v>
      </c>
      <c r="D52" s="210">
        <f t="shared" si="3"/>
        <v>155.13</v>
      </c>
      <c r="E52" s="118">
        <f>I52+M52+Q52+U52</f>
        <v>114.852</v>
      </c>
      <c r="F52" s="125"/>
      <c r="G52" s="212">
        <f t="shared" si="8"/>
        <v>148.965</v>
      </c>
      <c r="H52" s="210">
        <v>148.965</v>
      </c>
      <c r="I52" s="210">
        <v>110.152</v>
      </c>
      <c r="J52" s="209"/>
      <c r="K52" s="212"/>
      <c r="L52" s="210"/>
      <c r="M52" s="210"/>
      <c r="N52" s="209"/>
      <c r="O52" s="112">
        <f>P52+R52</f>
        <v>6.165</v>
      </c>
      <c r="P52" s="210">
        <v>6.165</v>
      </c>
      <c r="Q52" s="210">
        <v>4.7</v>
      </c>
      <c r="R52" s="209"/>
      <c r="S52" s="216"/>
      <c r="T52" s="210"/>
      <c r="U52" s="210"/>
      <c r="V52" s="209"/>
    </row>
    <row r="53" spans="1:22" ht="12.75">
      <c r="A53" s="207">
        <v>45</v>
      </c>
      <c r="B53" s="142" t="s">
        <v>377</v>
      </c>
      <c r="C53" s="112">
        <f t="shared" si="3"/>
        <v>20.479</v>
      </c>
      <c r="D53" s="210">
        <f t="shared" si="3"/>
        <v>20.479</v>
      </c>
      <c r="E53" s="118">
        <f>I53+M53+Q53+U53</f>
        <v>13.097</v>
      </c>
      <c r="F53" s="125"/>
      <c r="G53" s="212">
        <f t="shared" si="8"/>
        <v>20.479</v>
      </c>
      <c r="H53" s="210">
        <v>20.479</v>
      </c>
      <c r="I53" s="210">
        <v>13.097</v>
      </c>
      <c r="J53" s="209"/>
      <c r="K53" s="212"/>
      <c r="L53" s="210"/>
      <c r="M53" s="210"/>
      <c r="N53" s="209"/>
      <c r="O53" s="126"/>
      <c r="P53" s="210"/>
      <c r="Q53" s="210"/>
      <c r="R53" s="209"/>
      <c r="S53" s="216"/>
      <c r="T53" s="210"/>
      <c r="U53" s="210"/>
      <c r="V53" s="209"/>
    </row>
    <row r="54" spans="1:22" ht="25.5">
      <c r="A54" s="207">
        <v>46</v>
      </c>
      <c r="B54" s="220" t="s">
        <v>378</v>
      </c>
      <c r="C54" s="112">
        <f t="shared" si="3"/>
        <v>0</v>
      </c>
      <c r="D54" s="210">
        <f t="shared" si="3"/>
        <v>0</v>
      </c>
      <c r="E54" s="124"/>
      <c r="F54" s="125"/>
      <c r="G54" s="212">
        <f t="shared" si="8"/>
        <v>0</v>
      </c>
      <c r="H54" s="210"/>
      <c r="I54" s="210"/>
      <c r="J54" s="209"/>
      <c r="K54" s="212"/>
      <c r="L54" s="210"/>
      <c r="M54" s="210"/>
      <c r="N54" s="209"/>
      <c r="O54" s="126"/>
      <c r="P54" s="210"/>
      <c r="Q54" s="210"/>
      <c r="R54" s="209"/>
      <c r="S54" s="216"/>
      <c r="T54" s="210"/>
      <c r="U54" s="210"/>
      <c r="V54" s="209"/>
    </row>
    <row r="55" spans="1:22" ht="12.75">
      <c r="A55" s="207">
        <v>47</v>
      </c>
      <c r="B55" s="121" t="s">
        <v>152</v>
      </c>
      <c r="C55" s="126">
        <f aca="true" t="shared" si="9" ref="C55:E60">+G55+K55+O55+S55</f>
        <v>365.226</v>
      </c>
      <c r="D55" s="124">
        <f t="shared" si="9"/>
        <v>365.226</v>
      </c>
      <c r="E55" s="124">
        <f t="shared" si="9"/>
        <v>238.83999999999997</v>
      </c>
      <c r="F55" s="125"/>
      <c r="G55" s="126">
        <f aca="true" t="shared" si="10" ref="G55:G60">+H55</f>
        <v>234.202</v>
      </c>
      <c r="H55" s="124">
        <v>234.202</v>
      </c>
      <c r="I55" s="132">
        <v>159.528</v>
      </c>
      <c r="J55" s="209"/>
      <c r="K55" s="212"/>
      <c r="L55" s="210"/>
      <c r="M55" s="210"/>
      <c r="N55" s="209"/>
      <c r="O55" s="126">
        <f aca="true" t="shared" si="11" ref="O55:O89">+P55</f>
        <v>107.324</v>
      </c>
      <c r="P55" s="124">
        <v>107.324</v>
      </c>
      <c r="Q55" s="124">
        <v>79.312</v>
      </c>
      <c r="R55" s="127"/>
      <c r="S55" s="122">
        <f aca="true" t="shared" si="12" ref="S55:S80">+T55</f>
        <v>23.7</v>
      </c>
      <c r="T55" s="124">
        <v>23.7</v>
      </c>
      <c r="U55" s="124"/>
      <c r="V55" s="127"/>
    </row>
    <row r="56" spans="1:22" ht="12.75">
      <c r="A56" s="207">
        <f aca="true" t="shared" si="13" ref="A56:A62">+A55+1</f>
        <v>48</v>
      </c>
      <c r="B56" s="121" t="s">
        <v>153</v>
      </c>
      <c r="C56" s="126">
        <f t="shared" si="9"/>
        <v>615.2350000000001</v>
      </c>
      <c r="D56" s="124">
        <f t="shared" si="9"/>
        <v>615.2350000000001</v>
      </c>
      <c r="E56" s="124">
        <f t="shared" si="9"/>
        <v>395.313</v>
      </c>
      <c r="F56" s="125"/>
      <c r="G56" s="126">
        <f t="shared" si="10"/>
        <v>410.771</v>
      </c>
      <c r="H56" s="124">
        <v>410.771</v>
      </c>
      <c r="I56" s="132">
        <v>281.18</v>
      </c>
      <c r="J56" s="209"/>
      <c r="K56" s="212"/>
      <c r="L56" s="210"/>
      <c r="M56" s="210"/>
      <c r="N56" s="209"/>
      <c r="O56" s="126">
        <f t="shared" si="11"/>
        <v>154.524</v>
      </c>
      <c r="P56" s="124">
        <v>154.524</v>
      </c>
      <c r="Q56" s="124">
        <v>114.133</v>
      </c>
      <c r="R56" s="127"/>
      <c r="S56" s="122">
        <f t="shared" si="12"/>
        <v>49.94</v>
      </c>
      <c r="T56" s="124">
        <v>49.94</v>
      </c>
      <c r="U56" s="124"/>
      <c r="V56" s="127"/>
    </row>
    <row r="57" spans="1:22" ht="12.75">
      <c r="A57" s="207">
        <f t="shared" si="13"/>
        <v>49</v>
      </c>
      <c r="B57" s="121" t="s">
        <v>120</v>
      </c>
      <c r="C57" s="126">
        <f t="shared" si="9"/>
        <v>250.35600000000002</v>
      </c>
      <c r="D57" s="124">
        <f t="shared" si="9"/>
        <v>250.35600000000002</v>
      </c>
      <c r="E57" s="124">
        <f t="shared" si="9"/>
        <v>149.865</v>
      </c>
      <c r="F57" s="125"/>
      <c r="G57" s="126">
        <f t="shared" si="10"/>
        <v>161.228</v>
      </c>
      <c r="H57" s="124">
        <v>161.228</v>
      </c>
      <c r="I57" s="132">
        <v>92.748</v>
      </c>
      <c r="J57" s="209"/>
      <c r="K57" s="212"/>
      <c r="L57" s="210"/>
      <c r="M57" s="210"/>
      <c r="N57" s="209"/>
      <c r="O57" s="126">
        <f t="shared" si="11"/>
        <v>77.254</v>
      </c>
      <c r="P57" s="124">
        <v>77.254</v>
      </c>
      <c r="Q57" s="124">
        <v>57.117</v>
      </c>
      <c r="R57" s="127"/>
      <c r="S57" s="122">
        <f t="shared" si="12"/>
        <v>11.874</v>
      </c>
      <c r="T57" s="124">
        <v>11.874</v>
      </c>
      <c r="U57" s="124"/>
      <c r="V57" s="127"/>
    </row>
    <row r="58" spans="1:22" ht="12.75">
      <c r="A58" s="207">
        <f t="shared" si="13"/>
        <v>50</v>
      </c>
      <c r="B58" s="121" t="s">
        <v>326</v>
      </c>
      <c r="C58" s="126">
        <f t="shared" si="9"/>
        <v>507.967</v>
      </c>
      <c r="D58" s="124">
        <f t="shared" si="9"/>
        <v>507.967</v>
      </c>
      <c r="E58" s="124">
        <f t="shared" si="9"/>
        <v>311.057</v>
      </c>
      <c r="F58" s="125"/>
      <c r="G58" s="126">
        <f t="shared" si="10"/>
        <v>251.682</v>
      </c>
      <c r="H58" s="124">
        <v>251.682</v>
      </c>
      <c r="I58" s="124">
        <v>160.037</v>
      </c>
      <c r="J58" s="209"/>
      <c r="K58" s="212"/>
      <c r="L58" s="210"/>
      <c r="M58" s="210"/>
      <c r="N58" s="209"/>
      <c r="O58" s="126">
        <f t="shared" si="11"/>
        <v>204.285</v>
      </c>
      <c r="P58" s="124">
        <v>204.285</v>
      </c>
      <c r="Q58" s="124">
        <v>151.02</v>
      </c>
      <c r="R58" s="127"/>
      <c r="S58" s="122">
        <f t="shared" si="12"/>
        <v>52</v>
      </c>
      <c r="T58" s="124">
        <v>52</v>
      </c>
      <c r="U58" s="124"/>
      <c r="V58" s="127"/>
    </row>
    <row r="59" spans="1:22" ht="12.75">
      <c r="A59" s="207">
        <f t="shared" si="13"/>
        <v>51</v>
      </c>
      <c r="B59" s="121" t="s">
        <v>327</v>
      </c>
      <c r="C59" s="126">
        <f t="shared" si="9"/>
        <v>187.174</v>
      </c>
      <c r="D59" s="124">
        <f t="shared" si="9"/>
        <v>187.174</v>
      </c>
      <c r="E59" s="124">
        <f t="shared" si="9"/>
        <v>118.002</v>
      </c>
      <c r="F59" s="125"/>
      <c r="G59" s="126">
        <f t="shared" si="10"/>
        <v>125.989</v>
      </c>
      <c r="H59" s="124">
        <v>125.989</v>
      </c>
      <c r="I59" s="124">
        <v>80.014</v>
      </c>
      <c r="J59" s="209"/>
      <c r="K59" s="212"/>
      <c r="L59" s="210"/>
      <c r="M59" s="210"/>
      <c r="N59" s="209"/>
      <c r="O59" s="126">
        <f t="shared" si="11"/>
        <v>51.385</v>
      </c>
      <c r="P59" s="124">
        <v>51.385</v>
      </c>
      <c r="Q59" s="124">
        <v>37.988</v>
      </c>
      <c r="R59" s="127"/>
      <c r="S59" s="122">
        <f t="shared" si="12"/>
        <v>9.8</v>
      </c>
      <c r="T59" s="124">
        <v>9.8</v>
      </c>
      <c r="U59" s="124"/>
      <c r="V59" s="127"/>
    </row>
    <row r="60" spans="1:22" ht="12.75">
      <c r="A60" s="207">
        <f t="shared" si="13"/>
        <v>52</v>
      </c>
      <c r="B60" s="121" t="s">
        <v>328</v>
      </c>
      <c r="C60" s="126">
        <f t="shared" si="9"/>
        <v>217.507</v>
      </c>
      <c r="D60" s="124">
        <f t="shared" si="9"/>
        <v>217.507</v>
      </c>
      <c r="E60" s="124">
        <f t="shared" si="9"/>
        <v>153.99099999999999</v>
      </c>
      <c r="F60" s="125"/>
      <c r="G60" s="126">
        <f t="shared" si="10"/>
        <v>105.001</v>
      </c>
      <c r="H60" s="124">
        <v>105.001</v>
      </c>
      <c r="I60" s="124">
        <v>76.889</v>
      </c>
      <c r="J60" s="209"/>
      <c r="K60" s="212"/>
      <c r="L60" s="210"/>
      <c r="M60" s="210"/>
      <c r="N60" s="209"/>
      <c r="O60" s="126">
        <f t="shared" si="11"/>
        <v>103.206</v>
      </c>
      <c r="P60" s="124">
        <v>103.206</v>
      </c>
      <c r="Q60" s="124">
        <v>77.102</v>
      </c>
      <c r="R60" s="127"/>
      <c r="S60" s="122">
        <f t="shared" si="12"/>
        <v>9.3</v>
      </c>
      <c r="T60" s="124">
        <v>9.3</v>
      </c>
      <c r="U60" s="124"/>
      <c r="V60" s="127"/>
    </row>
    <row r="61" spans="1:22" ht="12.75">
      <c r="A61" s="207">
        <f t="shared" si="13"/>
        <v>53</v>
      </c>
      <c r="B61" s="159" t="s">
        <v>329</v>
      </c>
      <c r="C61" s="126">
        <f aca="true" t="shared" si="14" ref="C61:E62">G61+K61+O61+S61</f>
        <v>99.958</v>
      </c>
      <c r="D61" s="124">
        <f t="shared" si="14"/>
        <v>99.958</v>
      </c>
      <c r="E61" s="124">
        <f t="shared" si="14"/>
        <v>73.23100000000001</v>
      </c>
      <c r="F61" s="125"/>
      <c r="G61" s="126">
        <f>H61+J61</f>
        <v>12.283</v>
      </c>
      <c r="H61" s="124">
        <v>12.283</v>
      </c>
      <c r="I61" s="124">
        <v>8.307</v>
      </c>
      <c r="J61" s="209"/>
      <c r="K61" s="212"/>
      <c r="L61" s="210"/>
      <c r="M61" s="210"/>
      <c r="N61" s="209"/>
      <c r="O61" s="126">
        <f t="shared" si="11"/>
        <v>87.675</v>
      </c>
      <c r="P61" s="124">
        <v>87.675</v>
      </c>
      <c r="Q61" s="124">
        <v>64.924</v>
      </c>
      <c r="R61" s="127"/>
      <c r="S61" s="122"/>
      <c r="T61" s="124"/>
      <c r="U61" s="124"/>
      <c r="V61" s="127"/>
    </row>
    <row r="62" spans="1:22" ht="12.75">
      <c r="A62" s="207">
        <f t="shared" si="13"/>
        <v>54</v>
      </c>
      <c r="B62" s="158" t="s">
        <v>379</v>
      </c>
      <c r="C62" s="126">
        <f t="shared" si="14"/>
        <v>77.878</v>
      </c>
      <c r="D62" s="124">
        <f t="shared" si="14"/>
        <v>77.878</v>
      </c>
      <c r="E62" s="124">
        <f t="shared" si="14"/>
        <v>56.347</v>
      </c>
      <c r="F62" s="125"/>
      <c r="G62" s="126">
        <f>H62+J62</f>
        <v>38.541</v>
      </c>
      <c r="H62" s="124">
        <v>38.541</v>
      </c>
      <c r="I62" s="124">
        <v>26.817</v>
      </c>
      <c r="J62" s="127"/>
      <c r="K62" s="126"/>
      <c r="L62" s="124"/>
      <c r="M62" s="124"/>
      <c r="N62" s="127"/>
      <c r="O62" s="126">
        <f t="shared" si="11"/>
        <v>39.337</v>
      </c>
      <c r="P62" s="124">
        <v>39.337</v>
      </c>
      <c r="Q62" s="124">
        <v>29.53</v>
      </c>
      <c r="R62" s="127"/>
      <c r="S62" s="122"/>
      <c r="T62" s="124"/>
      <c r="U62" s="124"/>
      <c r="V62" s="127"/>
    </row>
    <row r="63" spans="1:22" ht="12.75">
      <c r="A63" s="207">
        <v>55</v>
      </c>
      <c r="B63" s="121" t="s">
        <v>235</v>
      </c>
      <c r="C63" s="126">
        <f aca="true" t="shared" si="15" ref="C63:F73">+G63+K63+O63+S63</f>
        <v>624.677</v>
      </c>
      <c r="D63" s="124">
        <f t="shared" si="15"/>
        <v>624.677</v>
      </c>
      <c r="E63" s="124">
        <f t="shared" si="15"/>
        <v>400.182</v>
      </c>
      <c r="F63" s="125"/>
      <c r="G63" s="126">
        <f>+H63+J63</f>
        <v>389.046</v>
      </c>
      <c r="H63" s="124">
        <v>389.046</v>
      </c>
      <c r="I63" s="124">
        <v>262.059</v>
      </c>
      <c r="J63" s="127"/>
      <c r="K63" s="212"/>
      <c r="L63" s="210"/>
      <c r="M63" s="210"/>
      <c r="N63" s="209"/>
      <c r="O63" s="126">
        <f t="shared" si="11"/>
        <v>186.531</v>
      </c>
      <c r="P63" s="124">
        <v>186.531</v>
      </c>
      <c r="Q63" s="124">
        <v>138.123</v>
      </c>
      <c r="R63" s="127"/>
      <c r="S63" s="122">
        <f t="shared" si="12"/>
        <v>49.1</v>
      </c>
      <c r="T63" s="124">
        <v>49.1</v>
      </c>
      <c r="U63" s="124"/>
      <c r="V63" s="127"/>
    </row>
    <row r="64" spans="1:22" ht="12.75">
      <c r="A64" s="207">
        <f>+A63+1</f>
        <v>56</v>
      </c>
      <c r="B64" s="121" t="s">
        <v>124</v>
      </c>
      <c r="C64" s="126">
        <f t="shared" si="15"/>
        <v>603.212</v>
      </c>
      <c r="D64" s="124">
        <f t="shared" si="15"/>
        <v>603.212</v>
      </c>
      <c r="E64" s="124">
        <f t="shared" si="15"/>
        <v>415.829</v>
      </c>
      <c r="F64" s="125"/>
      <c r="G64" s="126">
        <f aca="true" t="shared" si="16" ref="G64:G71">+H64</f>
        <v>157.303</v>
      </c>
      <c r="H64" s="124">
        <v>157.303</v>
      </c>
      <c r="I64" s="124">
        <v>96.394</v>
      </c>
      <c r="J64" s="127"/>
      <c r="K64" s="126"/>
      <c r="L64" s="124"/>
      <c r="M64" s="124"/>
      <c r="N64" s="127"/>
      <c r="O64" s="126">
        <f t="shared" si="11"/>
        <v>429.409</v>
      </c>
      <c r="P64" s="124">
        <v>429.409</v>
      </c>
      <c r="Q64" s="124">
        <v>319.435</v>
      </c>
      <c r="R64" s="127"/>
      <c r="S64" s="122">
        <f>+T64+V64</f>
        <v>16.5</v>
      </c>
      <c r="T64" s="124">
        <v>16.5</v>
      </c>
      <c r="U64" s="124"/>
      <c r="V64" s="127"/>
    </row>
    <row r="65" spans="1:22" ht="12.75">
      <c r="A65" s="207">
        <f>+A64+1</f>
        <v>57</v>
      </c>
      <c r="B65" s="121" t="s">
        <v>330</v>
      </c>
      <c r="C65" s="126">
        <f t="shared" si="15"/>
        <v>111.27</v>
      </c>
      <c r="D65" s="124">
        <f t="shared" si="15"/>
        <v>111.27</v>
      </c>
      <c r="E65" s="124">
        <f t="shared" si="15"/>
        <v>76.389</v>
      </c>
      <c r="F65" s="125"/>
      <c r="G65" s="126">
        <f t="shared" si="16"/>
        <v>44.99</v>
      </c>
      <c r="H65" s="124">
        <v>44.99</v>
      </c>
      <c r="I65" s="124">
        <v>32.422</v>
      </c>
      <c r="J65" s="209"/>
      <c r="K65" s="126"/>
      <c r="L65" s="210"/>
      <c r="M65" s="210"/>
      <c r="N65" s="209"/>
      <c r="O65" s="126">
        <f t="shared" si="11"/>
        <v>58.98</v>
      </c>
      <c r="P65" s="124">
        <v>58.98</v>
      </c>
      <c r="Q65" s="124">
        <v>43.967</v>
      </c>
      <c r="R65" s="127"/>
      <c r="S65" s="122">
        <f t="shared" si="12"/>
        <v>7.3</v>
      </c>
      <c r="T65" s="124">
        <v>7.3</v>
      </c>
      <c r="U65" s="124"/>
      <c r="V65" s="127"/>
    </row>
    <row r="66" spans="1:22" ht="12.75">
      <c r="A66" s="207">
        <v>58</v>
      </c>
      <c r="B66" s="121" t="s">
        <v>154</v>
      </c>
      <c r="C66" s="126">
        <f t="shared" si="15"/>
        <v>269.076</v>
      </c>
      <c r="D66" s="124">
        <f t="shared" si="15"/>
        <v>269.076</v>
      </c>
      <c r="E66" s="124">
        <f t="shared" si="15"/>
        <v>176.867</v>
      </c>
      <c r="F66" s="125"/>
      <c r="G66" s="126">
        <f t="shared" si="16"/>
        <v>150.792</v>
      </c>
      <c r="H66" s="124">
        <v>150.792</v>
      </c>
      <c r="I66" s="124">
        <v>95.169</v>
      </c>
      <c r="J66" s="209"/>
      <c r="K66" s="212"/>
      <c r="L66" s="210"/>
      <c r="M66" s="210"/>
      <c r="N66" s="209"/>
      <c r="O66" s="126">
        <f t="shared" si="11"/>
        <v>108.284</v>
      </c>
      <c r="P66" s="124">
        <v>108.284</v>
      </c>
      <c r="Q66" s="124">
        <v>81.698</v>
      </c>
      <c r="R66" s="127"/>
      <c r="S66" s="122">
        <f t="shared" si="12"/>
        <v>10</v>
      </c>
      <c r="T66" s="124">
        <v>10</v>
      </c>
      <c r="U66" s="124"/>
      <c r="V66" s="127"/>
    </row>
    <row r="67" spans="1:22" ht="12.75">
      <c r="A67" s="207">
        <f>+A66+1</f>
        <v>59</v>
      </c>
      <c r="B67" s="121" t="s">
        <v>236</v>
      </c>
      <c r="C67" s="126">
        <f t="shared" si="15"/>
        <v>225.737</v>
      </c>
      <c r="D67" s="124">
        <f t="shared" si="15"/>
        <v>222.737</v>
      </c>
      <c r="E67" s="124">
        <f t="shared" si="15"/>
        <v>164.205</v>
      </c>
      <c r="F67" s="125">
        <f t="shared" si="15"/>
        <v>3</v>
      </c>
      <c r="G67" s="126">
        <f>+H67+J67</f>
        <v>32.887</v>
      </c>
      <c r="H67" s="124">
        <v>29.887</v>
      </c>
      <c r="I67" s="124">
        <v>21.203</v>
      </c>
      <c r="J67" s="127">
        <v>3</v>
      </c>
      <c r="K67" s="212"/>
      <c r="L67" s="210"/>
      <c r="M67" s="210"/>
      <c r="N67" s="209"/>
      <c r="O67" s="126">
        <f t="shared" si="11"/>
        <v>188.85</v>
      </c>
      <c r="P67" s="124">
        <v>188.85</v>
      </c>
      <c r="Q67" s="124">
        <v>141.002</v>
      </c>
      <c r="R67" s="127"/>
      <c r="S67" s="122">
        <f t="shared" si="12"/>
        <v>4</v>
      </c>
      <c r="T67" s="124">
        <v>4</v>
      </c>
      <c r="U67" s="124">
        <v>2</v>
      </c>
      <c r="V67" s="127"/>
    </row>
    <row r="68" spans="1:22" ht="12.75">
      <c r="A68" s="207">
        <v>60</v>
      </c>
      <c r="B68" s="121" t="s">
        <v>331</v>
      </c>
      <c r="C68" s="126">
        <f t="shared" si="15"/>
        <v>10.870999999999999</v>
      </c>
      <c r="D68" s="124">
        <f t="shared" si="15"/>
        <v>10.870999999999999</v>
      </c>
      <c r="E68" s="124">
        <f t="shared" si="15"/>
        <v>7.424</v>
      </c>
      <c r="F68" s="125"/>
      <c r="G68" s="126"/>
      <c r="H68" s="124"/>
      <c r="I68" s="124"/>
      <c r="J68" s="209"/>
      <c r="K68" s="126">
        <f>+L68</f>
        <v>0.7</v>
      </c>
      <c r="L68" s="124">
        <v>0.7</v>
      </c>
      <c r="M68" s="210"/>
      <c r="N68" s="209"/>
      <c r="O68" s="126">
        <f t="shared" si="11"/>
        <v>10.171</v>
      </c>
      <c r="P68" s="124">
        <v>10.171</v>
      </c>
      <c r="Q68" s="124">
        <v>7.424</v>
      </c>
      <c r="R68" s="127"/>
      <c r="S68" s="122"/>
      <c r="T68" s="124"/>
      <c r="U68" s="124"/>
      <c r="V68" s="127"/>
    </row>
    <row r="69" spans="1:22" ht="12.75">
      <c r="A69" s="207">
        <v>61</v>
      </c>
      <c r="B69" s="121" t="s">
        <v>332</v>
      </c>
      <c r="C69" s="126">
        <f t="shared" si="15"/>
        <v>330.241</v>
      </c>
      <c r="D69" s="124">
        <f t="shared" si="15"/>
        <v>330.241</v>
      </c>
      <c r="E69" s="124">
        <f t="shared" si="15"/>
        <v>215.035</v>
      </c>
      <c r="F69" s="125"/>
      <c r="G69" s="126">
        <f t="shared" si="16"/>
        <v>179.853</v>
      </c>
      <c r="H69" s="124">
        <v>179.853</v>
      </c>
      <c r="I69" s="124">
        <v>112.714</v>
      </c>
      <c r="J69" s="209"/>
      <c r="K69" s="212"/>
      <c r="L69" s="210"/>
      <c r="M69" s="210"/>
      <c r="N69" s="209"/>
      <c r="O69" s="126">
        <f t="shared" si="11"/>
        <v>135.888</v>
      </c>
      <c r="P69" s="124">
        <v>135.888</v>
      </c>
      <c r="Q69" s="124">
        <v>102.321</v>
      </c>
      <c r="R69" s="127"/>
      <c r="S69" s="122">
        <f t="shared" si="12"/>
        <v>14.5</v>
      </c>
      <c r="T69" s="124">
        <v>14.5</v>
      </c>
      <c r="U69" s="124"/>
      <c r="V69" s="127"/>
    </row>
    <row r="70" spans="1:22" ht="12.75">
      <c r="A70" s="207">
        <v>62</v>
      </c>
      <c r="B70" s="121" t="s">
        <v>128</v>
      </c>
      <c r="C70" s="126">
        <f t="shared" si="15"/>
        <v>1724.7089999999998</v>
      </c>
      <c r="D70" s="124">
        <f t="shared" si="15"/>
        <v>1723.7089999999998</v>
      </c>
      <c r="E70" s="124">
        <f t="shared" si="15"/>
        <v>1117.961</v>
      </c>
      <c r="F70" s="125">
        <f t="shared" si="15"/>
        <v>1</v>
      </c>
      <c r="G70" s="126">
        <f t="shared" si="16"/>
        <v>657.934</v>
      </c>
      <c r="H70" s="124">
        <v>657.934</v>
      </c>
      <c r="I70" s="124">
        <v>375.584</v>
      </c>
      <c r="J70" s="209"/>
      <c r="K70" s="212"/>
      <c r="L70" s="210"/>
      <c r="M70" s="210"/>
      <c r="N70" s="209"/>
      <c r="O70" s="126">
        <f>P70+R70</f>
        <v>991.775</v>
      </c>
      <c r="P70" s="124">
        <v>991.775</v>
      </c>
      <c r="Q70" s="124">
        <v>742.377</v>
      </c>
      <c r="R70" s="127"/>
      <c r="S70" s="122">
        <f>+T70+V70</f>
        <v>75</v>
      </c>
      <c r="T70" s="124">
        <v>74</v>
      </c>
      <c r="U70" s="124"/>
      <c r="V70" s="127">
        <v>1</v>
      </c>
    </row>
    <row r="71" spans="1:22" ht="12.75">
      <c r="A71" s="207">
        <v>63</v>
      </c>
      <c r="B71" s="121" t="s">
        <v>380</v>
      </c>
      <c r="C71" s="126">
        <f t="shared" si="15"/>
        <v>100.686</v>
      </c>
      <c r="D71" s="124">
        <f t="shared" si="15"/>
        <v>99.686</v>
      </c>
      <c r="E71" s="124">
        <f t="shared" si="15"/>
        <v>55.722</v>
      </c>
      <c r="F71" s="125">
        <f t="shared" si="15"/>
        <v>1</v>
      </c>
      <c r="G71" s="126">
        <f t="shared" si="16"/>
        <v>90.686</v>
      </c>
      <c r="H71" s="124">
        <v>90.686</v>
      </c>
      <c r="I71" s="124">
        <v>55.722</v>
      </c>
      <c r="J71" s="127"/>
      <c r="K71" s="126"/>
      <c r="L71" s="124"/>
      <c r="M71" s="124"/>
      <c r="N71" s="127"/>
      <c r="O71" s="126"/>
      <c r="P71" s="124"/>
      <c r="Q71" s="124"/>
      <c r="R71" s="127"/>
      <c r="S71" s="122">
        <f>+T71+V71</f>
        <v>10</v>
      </c>
      <c r="T71" s="124">
        <v>9</v>
      </c>
      <c r="U71" s="124"/>
      <c r="V71" s="127">
        <v>1</v>
      </c>
    </row>
    <row r="72" spans="1:22" ht="12.75">
      <c r="A72" s="207">
        <v>64</v>
      </c>
      <c r="B72" s="121" t="s">
        <v>334</v>
      </c>
      <c r="C72" s="126">
        <f t="shared" si="15"/>
        <v>1181.079</v>
      </c>
      <c r="D72" s="124">
        <f t="shared" si="15"/>
        <v>1175.3890000000001</v>
      </c>
      <c r="E72" s="124">
        <f t="shared" si="15"/>
        <v>807.976</v>
      </c>
      <c r="F72" s="124">
        <f t="shared" si="15"/>
        <v>5.69</v>
      </c>
      <c r="G72" s="126">
        <f>+H72+J72</f>
        <v>302.455</v>
      </c>
      <c r="H72" s="124">
        <v>296.765</v>
      </c>
      <c r="I72" s="124">
        <v>183.374</v>
      </c>
      <c r="J72" s="127">
        <v>5.69</v>
      </c>
      <c r="K72" s="212"/>
      <c r="L72" s="210"/>
      <c r="M72" s="210"/>
      <c r="N72" s="209"/>
      <c r="O72" s="126">
        <f>P72+R72</f>
        <v>839.624</v>
      </c>
      <c r="P72" s="124">
        <v>839.624</v>
      </c>
      <c r="Q72" s="124">
        <v>624.602</v>
      </c>
      <c r="R72" s="127"/>
      <c r="S72" s="122">
        <f t="shared" si="12"/>
        <v>39</v>
      </c>
      <c r="T72" s="124">
        <v>39</v>
      </c>
      <c r="U72" s="124"/>
      <c r="V72" s="127"/>
    </row>
    <row r="73" spans="1:22" ht="12.75">
      <c r="A73" s="207">
        <f>+A72+1</f>
        <v>65</v>
      </c>
      <c r="B73" s="121" t="s">
        <v>133</v>
      </c>
      <c r="C73" s="126">
        <f t="shared" si="15"/>
        <v>744.85</v>
      </c>
      <c r="D73" s="124">
        <f t="shared" si="15"/>
        <v>744.85</v>
      </c>
      <c r="E73" s="124">
        <f t="shared" si="15"/>
        <v>480.98</v>
      </c>
      <c r="F73" s="124"/>
      <c r="G73" s="126">
        <f>+H73+J73</f>
        <v>276.029</v>
      </c>
      <c r="H73" s="124">
        <v>276.029</v>
      </c>
      <c r="I73" s="124">
        <v>141.018</v>
      </c>
      <c r="J73" s="127"/>
      <c r="K73" s="212"/>
      <c r="L73" s="210"/>
      <c r="M73" s="210"/>
      <c r="N73" s="209"/>
      <c r="O73" s="126">
        <f t="shared" si="11"/>
        <v>453.821</v>
      </c>
      <c r="P73" s="124">
        <v>453.821</v>
      </c>
      <c r="Q73" s="124">
        <v>339.962</v>
      </c>
      <c r="R73" s="127"/>
      <c r="S73" s="122">
        <f t="shared" si="12"/>
        <v>15</v>
      </c>
      <c r="T73" s="124">
        <v>15</v>
      </c>
      <c r="U73" s="124"/>
      <c r="V73" s="127"/>
    </row>
    <row r="74" spans="1:22" ht="12.75">
      <c r="A74" s="207">
        <f>+A73+1</f>
        <v>66</v>
      </c>
      <c r="B74" s="159" t="s">
        <v>381</v>
      </c>
      <c r="C74" s="126">
        <f aca="true" t="shared" si="17" ref="C74:E75">G74+K74+O74+S74</f>
        <v>37.66</v>
      </c>
      <c r="D74" s="124">
        <f t="shared" si="17"/>
        <v>37.66</v>
      </c>
      <c r="E74" s="124">
        <f t="shared" si="17"/>
        <v>26.903</v>
      </c>
      <c r="F74" s="125"/>
      <c r="G74" s="126">
        <f>H74+J74</f>
        <v>33.16</v>
      </c>
      <c r="H74" s="124">
        <v>33.16</v>
      </c>
      <c r="I74" s="124">
        <v>24.834</v>
      </c>
      <c r="J74" s="127"/>
      <c r="K74" s="126"/>
      <c r="L74" s="124"/>
      <c r="M74" s="124"/>
      <c r="N74" s="127"/>
      <c r="O74" s="126"/>
      <c r="P74" s="124"/>
      <c r="Q74" s="124"/>
      <c r="R74" s="127"/>
      <c r="S74" s="122">
        <f t="shared" si="12"/>
        <v>4.5</v>
      </c>
      <c r="T74" s="124">
        <v>4.5</v>
      </c>
      <c r="U74" s="124">
        <v>2.069</v>
      </c>
      <c r="V74" s="127"/>
    </row>
    <row r="75" spans="1:22" ht="12.75">
      <c r="A75" s="207">
        <f>+A74+1</f>
        <v>67</v>
      </c>
      <c r="B75" s="121" t="s">
        <v>336</v>
      </c>
      <c r="C75" s="126">
        <f t="shared" si="17"/>
        <v>400.329</v>
      </c>
      <c r="D75" s="124">
        <f t="shared" si="17"/>
        <v>400.329</v>
      </c>
      <c r="E75" s="124">
        <f t="shared" si="17"/>
        <v>259.841</v>
      </c>
      <c r="F75" s="125"/>
      <c r="G75" s="126">
        <f>H75+J75</f>
        <v>194.916</v>
      </c>
      <c r="H75" s="124">
        <v>194.916</v>
      </c>
      <c r="I75" s="124">
        <v>119.081</v>
      </c>
      <c r="J75" s="127"/>
      <c r="K75" s="212"/>
      <c r="L75" s="210"/>
      <c r="M75" s="210"/>
      <c r="N75" s="209"/>
      <c r="O75" s="126">
        <f t="shared" si="11"/>
        <v>187.413</v>
      </c>
      <c r="P75" s="124">
        <v>187.413</v>
      </c>
      <c r="Q75" s="124">
        <v>140.76</v>
      </c>
      <c r="R75" s="127"/>
      <c r="S75" s="122">
        <f t="shared" si="12"/>
        <v>18</v>
      </c>
      <c r="T75" s="124">
        <v>18</v>
      </c>
      <c r="U75" s="124"/>
      <c r="V75" s="127"/>
    </row>
    <row r="76" spans="1:22" ht="12.75">
      <c r="A76" s="207">
        <f>+A75+1</f>
        <v>68</v>
      </c>
      <c r="B76" s="121" t="s">
        <v>137</v>
      </c>
      <c r="C76" s="126">
        <f aca="true" t="shared" si="18" ref="C76:E78">+G76+K76+O76+S76</f>
        <v>646.213</v>
      </c>
      <c r="D76" s="124">
        <f t="shared" si="18"/>
        <v>646.213</v>
      </c>
      <c r="E76" s="124">
        <f t="shared" si="18"/>
        <v>410.47200000000004</v>
      </c>
      <c r="F76" s="125"/>
      <c r="G76" s="126">
        <f>+H76</f>
        <v>251.799</v>
      </c>
      <c r="H76" s="124">
        <v>251.799</v>
      </c>
      <c r="I76" s="124">
        <v>125.615</v>
      </c>
      <c r="J76" s="209"/>
      <c r="K76" s="212"/>
      <c r="L76" s="210"/>
      <c r="M76" s="210"/>
      <c r="N76" s="209"/>
      <c r="O76" s="126">
        <f t="shared" si="11"/>
        <v>379.914</v>
      </c>
      <c r="P76" s="124">
        <v>379.914</v>
      </c>
      <c r="Q76" s="124">
        <v>284.857</v>
      </c>
      <c r="R76" s="127"/>
      <c r="S76" s="122">
        <f t="shared" si="12"/>
        <v>14.5</v>
      </c>
      <c r="T76" s="124">
        <v>14.5</v>
      </c>
      <c r="U76" s="124"/>
      <c r="V76" s="127"/>
    </row>
    <row r="77" spans="1:22" ht="12.75">
      <c r="A77" s="207">
        <f>+A76+1</f>
        <v>69</v>
      </c>
      <c r="B77" s="121" t="s">
        <v>382</v>
      </c>
      <c r="C77" s="126">
        <f t="shared" si="18"/>
        <v>154.251</v>
      </c>
      <c r="D77" s="124">
        <f t="shared" si="18"/>
        <v>154.251</v>
      </c>
      <c r="E77" s="124">
        <f t="shared" si="18"/>
        <v>87.856</v>
      </c>
      <c r="F77" s="125"/>
      <c r="G77" s="126">
        <f>+H77</f>
        <v>102.159</v>
      </c>
      <c r="H77" s="124">
        <v>102.159</v>
      </c>
      <c r="I77" s="124">
        <v>54.658</v>
      </c>
      <c r="J77" s="127"/>
      <c r="K77" s="126"/>
      <c r="L77" s="124"/>
      <c r="M77" s="124"/>
      <c r="N77" s="127"/>
      <c r="O77" s="126">
        <f t="shared" si="11"/>
        <v>44.892</v>
      </c>
      <c r="P77" s="124">
        <v>44.892</v>
      </c>
      <c r="Q77" s="124">
        <v>33.198</v>
      </c>
      <c r="R77" s="127"/>
      <c r="S77" s="122">
        <f t="shared" si="12"/>
        <v>7.2</v>
      </c>
      <c r="T77" s="124">
        <v>7.2</v>
      </c>
      <c r="U77" s="124"/>
      <c r="V77" s="127"/>
    </row>
    <row r="78" spans="1:22" ht="12.75">
      <c r="A78" s="207">
        <v>70</v>
      </c>
      <c r="B78" s="159" t="s">
        <v>383</v>
      </c>
      <c r="C78" s="126">
        <f>+G78+K78+O78+S78</f>
        <v>41.171</v>
      </c>
      <c r="D78" s="124">
        <f t="shared" si="18"/>
        <v>41.171</v>
      </c>
      <c r="E78" s="124">
        <f t="shared" si="18"/>
        <v>28.078000000000003</v>
      </c>
      <c r="F78" s="125"/>
      <c r="G78" s="126">
        <f>+H78</f>
        <v>39.659</v>
      </c>
      <c r="H78" s="124">
        <v>39.659</v>
      </c>
      <c r="I78" s="124">
        <v>27.382</v>
      </c>
      <c r="J78" s="127"/>
      <c r="K78" s="126"/>
      <c r="L78" s="124"/>
      <c r="M78" s="124"/>
      <c r="N78" s="127"/>
      <c r="O78" s="126"/>
      <c r="P78" s="124"/>
      <c r="Q78" s="124"/>
      <c r="R78" s="127"/>
      <c r="S78" s="122">
        <f t="shared" si="12"/>
        <v>1.512</v>
      </c>
      <c r="T78" s="124">
        <v>1.512</v>
      </c>
      <c r="U78" s="124">
        <v>0.696</v>
      </c>
      <c r="V78" s="127"/>
    </row>
    <row r="79" spans="1:22" ht="12.75">
      <c r="A79" s="207">
        <f aca="true" t="shared" si="19" ref="A79:A142">+A78+1</f>
        <v>71</v>
      </c>
      <c r="B79" s="121" t="s">
        <v>142</v>
      </c>
      <c r="C79" s="126">
        <f aca="true" t="shared" si="20" ref="C79:F164">G79+K79+O79+S79</f>
        <v>660.677</v>
      </c>
      <c r="D79" s="124">
        <f>H79+L79+P79+T79</f>
        <v>659.548</v>
      </c>
      <c r="E79" s="124">
        <f>I79+M79+Q79+U79</f>
        <v>439.84999999999997</v>
      </c>
      <c r="F79" s="124">
        <f>+J79+N79+R79+V79</f>
        <v>1.129</v>
      </c>
      <c r="G79" s="126">
        <f>H79+J79</f>
        <v>208.932</v>
      </c>
      <c r="H79" s="124">
        <v>207.803</v>
      </c>
      <c r="I79" s="124">
        <v>118.344</v>
      </c>
      <c r="J79" s="127">
        <v>1.129</v>
      </c>
      <c r="K79" s="212"/>
      <c r="L79" s="210"/>
      <c r="M79" s="210"/>
      <c r="N79" s="209"/>
      <c r="O79" s="126">
        <f t="shared" si="11"/>
        <v>428.745</v>
      </c>
      <c r="P79" s="124">
        <v>428.745</v>
      </c>
      <c r="Q79" s="124">
        <v>321.506</v>
      </c>
      <c r="R79" s="127"/>
      <c r="S79" s="122">
        <f t="shared" si="12"/>
        <v>23</v>
      </c>
      <c r="T79" s="124">
        <v>23</v>
      </c>
      <c r="U79" s="124"/>
      <c r="V79" s="127"/>
    </row>
    <row r="80" spans="1:22" ht="12.75">
      <c r="A80" s="207">
        <f t="shared" si="19"/>
        <v>72</v>
      </c>
      <c r="B80" s="159" t="s">
        <v>384</v>
      </c>
      <c r="C80" s="126">
        <f t="shared" si="20"/>
        <v>34.462</v>
      </c>
      <c r="D80" s="124">
        <f>H80+L80+P80+T80</f>
        <v>34.462</v>
      </c>
      <c r="E80" s="124">
        <f>I80+M80+Q80+U80</f>
        <v>25.736</v>
      </c>
      <c r="F80" s="125"/>
      <c r="G80" s="126">
        <f>H80+J80</f>
        <v>32.862</v>
      </c>
      <c r="H80" s="124">
        <v>32.862</v>
      </c>
      <c r="I80" s="124">
        <v>25</v>
      </c>
      <c r="J80" s="127"/>
      <c r="K80" s="126"/>
      <c r="L80" s="124"/>
      <c r="M80" s="124"/>
      <c r="N80" s="127"/>
      <c r="O80" s="126"/>
      <c r="P80" s="124"/>
      <c r="Q80" s="124"/>
      <c r="R80" s="127"/>
      <c r="S80" s="122">
        <f t="shared" si="12"/>
        <v>1.6</v>
      </c>
      <c r="T80" s="124">
        <v>1.6</v>
      </c>
      <c r="U80" s="124">
        <v>0.736</v>
      </c>
      <c r="V80" s="127"/>
    </row>
    <row r="81" spans="1:22" ht="12.75">
      <c r="A81" s="207">
        <f t="shared" si="19"/>
        <v>73</v>
      </c>
      <c r="B81" s="121" t="s">
        <v>340</v>
      </c>
      <c r="C81" s="126">
        <f aca="true" t="shared" si="21" ref="C81:E88">+G81+K81+O81+S81</f>
        <v>778.9019999999999</v>
      </c>
      <c r="D81" s="124">
        <f t="shared" si="21"/>
        <v>778.9019999999999</v>
      </c>
      <c r="E81" s="124">
        <f t="shared" si="21"/>
        <v>465.164</v>
      </c>
      <c r="F81" s="125"/>
      <c r="G81" s="126">
        <f aca="true" t="shared" si="22" ref="G81:G88">+H81</f>
        <v>341.571</v>
      </c>
      <c r="H81" s="124">
        <v>341.571</v>
      </c>
      <c r="I81" s="124">
        <v>160.738</v>
      </c>
      <c r="J81" s="209"/>
      <c r="K81" s="212"/>
      <c r="L81" s="210"/>
      <c r="M81" s="210"/>
      <c r="N81" s="209"/>
      <c r="O81" s="126">
        <f t="shared" si="11"/>
        <v>405.931</v>
      </c>
      <c r="P81" s="124">
        <v>405.931</v>
      </c>
      <c r="Q81" s="124">
        <v>304.426</v>
      </c>
      <c r="R81" s="209"/>
      <c r="S81" s="122">
        <f>+T81</f>
        <v>31.4</v>
      </c>
      <c r="T81" s="124">
        <v>31.4</v>
      </c>
      <c r="U81" s="124"/>
      <c r="V81" s="127"/>
    </row>
    <row r="82" spans="1:22" ht="12.75">
      <c r="A82" s="207">
        <f t="shared" si="19"/>
        <v>74</v>
      </c>
      <c r="B82" s="121" t="s">
        <v>172</v>
      </c>
      <c r="C82" s="126">
        <f t="shared" si="21"/>
        <v>325.79599999999994</v>
      </c>
      <c r="D82" s="124">
        <f t="shared" si="21"/>
        <v>325.79599999999994</v>
      </c>
      <c r="E82" s="124">
        <f t="shared" si="21"/>
        <v>207.632</v>
      </c>
      <c r="F82" s="125"/>
      <c r="G82" s="126">
        <f>+H82+J82</f>
        <v>16.977</v>
      </c>
      <c r="H82" s="124">
        <v>16.977</v>
      </c>
      <c r="I82" s="124"/>
      <c r="J82" s="127"/>
      <c r="K82" s="126">
        <f>L82+N82</f>
        <v>136.1</v>
      </c>
      <c r="L82" s="124">
        <v>136.1</v>
      </c>
      <c r="M82" s="124">
        <v>82.593</v>
      </c>
      <c r="N82" s="127"/>
      <c r="O82" s="126">
        <f t="shared" si="11"/>
        <v>165.319</v>
      </c>
      <c r="P82" s="124">
        <v>165.319</v>
      </c>
      <c r="Q82" s="124">
        <v>125.039</v>
      </c>
      <c r="R82" s="127"/>
      <c r="S82" s="122">
        <f>+T82</f>
        <v>7.4</v>
      </c>
      <c r="T82" s="124">
        <v>7.4</v>
      </c>
      <c r="U82" s="124"/>
      <c r="V82" s="127"/>
    </row>
    <row r="83" spans="1:22" ht="12.75">
      <c r="A83" s="207">
        <v>75</v>
      </c>
      <c r="B83" s="121" t="s">
        <v>341</v>
      </c>
      <c r="C83" s="126">
        <f t="shared" si="21"/>
        <v>406.804</v>
      </c>
      <c r="D83" s="124">
        <f t="shared" si="21"/>
        <v>406.804</v>
      </c>
      <c r="E83" s="124">
        <f t="shared" si="21"/>
        <v>294.001</v>
      </c>
      <c r="F83" s="125"/>
      <c r="G83" s="126">
        <f t="shared" si="22"/>
        <v>352.599</v>
      </c>
      <c r="H83" s="124">
        <v>352.599</v>
      </c>
      <c r="I83" s="124">
        <v>261.885</v>
      </c>
      <c r="J83" s="209"/>
      <c r="K83" s="212"/>
      <c r="L83" s="210"/>
      <c r="M83" s="210"/>
      <c r="N83" s="209"/>
      <c r="O83" s="126">
        <f t="shared" si="11"/>
        <v>25.705</v>
      </c>
      <c r="P83" s="124">
        <v>25.705</v>
      </c>
      <c r="Q83" s="124">
        <v>19.7</v>
      </c>
      <c r="R83" s="127"/>
      <c r="S83" s="122">
        <f>+T83+V83</f>
        <v>28.5</v>
      </c>
      <c r="T83" s="124">
        <v>28.5</v>
      </c>
      <c r="U83" s="124">
        <v>12.416</v>
      </c>
      <c r="V83" s="127"/>
    </row>
    <row r="84" spans="1:22" ht="12.75">
      <c r="A84" s="207">
        <f t="shared" si="19"/>
        <v>76</v>
      </c>
      <c r="B84" s="121" t="s">
        <v>155</v>
      </c>
      <c r="C84" s="126">
        <f t="shared" si="21"/>
        <v>119.569</v>
      </c>
      <c r="D84" s="124">
        <f t="shared" si="21"/>
        <v>119.569</v>
      </c>
      <c r="E84" s="124">
        <f t="shared" si="21"/>
        <v>86.772</v>
      </c>
      <c r="F84" s="125"/>
      <c r="G84" s="126">
        <f t="shared" si="22"/>
        <v>94.294</v>
      </c>
      <c r="H84" s="124">
        <v>94.294</v>
      </c>
      <c r="I84" s="124">
        <v>71.525</v>
      </c>
      <c r="J84" s="209"/>
      <c r="K84" s="212"/>
      <c r="L84" s="210"/>
      <c r="M84" s="210"/>
      <c r="N84" s="209"/>
      <c r="O84" s="126">
        <f t="shared" si="11"/>
        <v>13.775</v>
      </c>
      <c r="P84" s="124">
        <v>13.775</v>
      </c>
      <c r="Q84" s="124">
        <v>10.557</v>
      </c>
      <c r="R84" s="127"/>
      <c r="S84" s="122">
        <f aca="true" t="shared" si="23" ref="S84:S89">T84+V84</f>
        <v>11.5</v>
      </c>
      <c r="T84" s="124">
        <v>11.5</v>
      </c>
      <c r="U84" s="124">
        <v>4.69</v>
      </c>
      <c r="V84" s="127"/>
    </row>
    <row r="85" spans="1:22" ht="12.75">
      <c r="A85" s="207">
        <f t="shared" si="19"/>
        <v>77</v>
      </c>
      <c r="B85" s="159" t="s">
        <v>146</v>
      </c>
      <c r="C85" s="126">
        <f t="shared" si="21"/>
        <v>86.653</v>
      </c>
      <c r="D85" s="124">
        <f t="shared" si="21"/>
        <v>86.653</v>
      </c>
      <c r="E85" s="124">
        <f t="shared" si="21"/>
        <v>47.442</v>
      </c>
      <c r="F85" s="125"/>
      <c r="G85" s="126">
        <f t="shared" si="22"/>
        <v>65.653</v>
      </c>
      <c r="H85" s="124">
        <v>65.653</v>
      </c>
      <c r="I85" s="124">
        <v>47.442</v>
      </c>
      <c r="J85" s="209"/>
      <c r="K85" s="212"/>
      <c r="L85" s="210"/>
      <c r="M85" s="210"/>
      <c r="N85" s="209"/>
      <c r="O85" s="126"/>
      <c r="P85" s="124"/>
      <c r="Q85" s="124"/>
      <c r="R85" s="127"/>
      <c r="S85" s="122">
        <f t="shared" si="23"/>
        <v>21</v>
      </c>
      <c r="T85" s="124">
        <v>21</v>
      </c>
      <c r="U85" s="124"/>
      <c r="V85" s="127"/>
    </row>
    <row r="86" spans="1:22" ht="12.75">
      <c r="A86" s="207">
        <v>78</v>
      </c>
      <c r="B86" s="159" t="s">
        <v>385</v>
      </c>
      <c r="C86" s="126">
        <f t="shared" si="21"/>
        <v>90.529</v>
      </c>
      <c r="D86" s="124">
        <f t="shared" si="21"/>
        <v>90.529</v>
      </c>
      <c r="E86" s="124">
        <f t="shared" si="21"/>
        <v>67.105</v>
      </c>
      <c r="F86" s="125"/>
      <c r="G86" s="126">
        <f t="shared" si="22"/>
        <v>31.66</v>
      </c>
      <c r="H86" s="124">
        <v>31.66</v>
      </c>
      <c r="I86" s="124">
        <v>22.754</v>
      </c>
      <c r="J86" s="209"/>
      <c r="K86" s="212"/>
      <c r="L86" s="210"/>
      <c r="M86" s="210"/>
      <c r="N86" s="209"/>
      <c r="O86" s="126">
        <f t="shared" si="11"/>
        <v>57.869</v>
      </c>
      <c r="P86" s="124">
        <v>57.869</v>
      </c>
      <c r="Q86" s="124">
        <v>44.351</v>
      </c>
      <c r="R86" s="127"/>
      <c r="S86" s="122">
        <f t="shared" si="23"/>
        <v>1</v>
      </c>
      <c r="T86" s="124">
        <v>1</v>
      </c>
      <c r="U86" s="124"/>
      <c r="V86" s="127"/>
    </row>
    <row r="87" spans="1:22" ht="12.75">
      <c r="A87" s="207">
        <f t="shared" si="19"/>
        <v>79</v>
      </c>
      <c r="B87" s="121" t="s">
        <v>342</v>
      </c>
      <c r="C87" s="126">
        <f t="shared" si="21"/>
        <v>227.31699999999998</v>
      </c>
      <c r="D87" s="124">
        <f t="shared" si="21"/>
        <v>227.31699999999998</v>
      </c>
      <c r="E87" s="124">
        <f t="shared" si="21"/>
        <v>146.53799999999998</v>
      </c>
      <c r="F87" s="125"/>
      <c r="G87" s="126">
        <f t="shared" si="22"/>
        <v>159.314</v>
      </c>
      <c r="H87" s="124">
        <v>159.314</v>
      </c>
      <c r="I87" s="124">
        <v>103.696</v>
      </c>
      <c r="J87" s="209"/>
      <c r="K87" s="212"/>
      <c r="L87" s="210"/>
      <c r="M87" s="210"/>
      <c r="N87" s="209"/>
      <c r="O87" s="126">
        <f t="shared" si="11"/>
        <v>56.303</v>
      </c>
      <c r="P87" s="124">
        <v>56.303</v>
      </c>
      <c r="Q87" s="124">
        <v>41.646</v>
      </c>
      <c r="R87" s="127"/>
      <c r="S87" s="122">
        <f t="shared" si="23"/>
        <v>11.7</v>
      </c>
      <c r="T87" s="124">
        <v>11.7</v>
      </c>
      <c r="U87" s="124">
        <v>1.196</v>
      </c>
      <c r="V87" s="127"/>
    </row>
    <row r="88" spans="1:22" ht="12.75">
      <c r="A88" s="207">
        <v>80</v>
      </c>
      <c r="B88" s="121" t="s">
        <v>386</v>
      </c>
      <c r="C88" s="137">
        <f t="shared" si="21"/>
        <v>67.899</v>
      </c>
      <c r="D88" s="124">
        <f t="shared" si="21"/>
        <v>67.899</v>
      </c>
      <c r="E88" s="122">
        <f t="shared" si="21"/>
        <v>43.929</v>
      </c>
      <c r="F88" s="125"/>
      <c r="G88" s="126">
        <f t="shared" si="22"/>
        <v>40.21</v>
      </c>
      <c r="H88" s="124">
        <v>40.21</v>
      </c>
      <c r="I88" s="124">
        <v>25.751</v>
      </c>
      <c r="J88" s="209"/>
      <c r="K88" s="212"/>
      <c r="L88" s="210"/>
      <c r="M88" s="210"/>
      <c r="N88" s="209"/>
      <c r="O88" s="126">
        <f t="shared" si="11"/>
        <v>24.589</v>
      </c>
      <c r="P88" s="124">
        <v>24.589</v>
      </c>
      <c r="Q88" s="124">
        <v>18.178</v>
      </c>
      <c r="R88" s="127"/>
      <c r="S88" s="122">
        <f t="shared" si="23"/>
        <v>3.1</v>
      </c>
      <c r="T88" s="124">
        <v>3.1</v>
      </c>
      <c r="U88" s="124"/>
      <c r="V88" s="127"/>
    </row>
    <row r="89" spans="1:22" ht="12.75">
      <c r="A89" s="207">
        <v>81</v>
      </c>
      <c r="B89" s="159" t="s">
        <v>105</v>
      </c>
      <c r="C89" s="126">
        <f t="shared" si="20"/>
        <v>14.457</v>
      </c>
      <c r="D89" s="124">
        <f t="shared" si="20"/>
        <v>14.457</v>
      </c>
      <c r="E89" s="124">
        <f t="shared" si="20"/>
        <v>11.08</v>
      </c>
      <c r="F89" s="125">
        <f>+J89+N89+R89+V89</f>
        <v>0</v>
      </c>
      <c r="G89" s="126">
        <f aca="true" t="shared" si="24" ref="G89:G171">H89+J89</f>
        <v>0</v>
      </c>
      <c r="H89" s="124"/>
      <c r="I89" s="124"/>
      <c r="J89" s="127"/>
      <c r="K89" s="212"/>
      <c r="L89" s="210"/>
      <c r="M89" s="210"/>
      <c r="N89" s="209"/>
      <c r="O89" s="126">
        <f t="shared" si="11"/>
        <v>14.457</v>
      </c>
      <c r="P89" s="124">
        <v>14.457</v>
      </c>
      <c r="Q89" s="124">
        <v>11.08</v>
      </c>
      <c r="R89" s="127"/>
      <c r="S89" s="122">
        <f t="shared" si="23"/>
        <v>0</v>
      </c>
      <c r="T89" s="124"/>
      <c r="U89" s="124"/>
      <c r="V89" s="127"/>
    </row>
    <row r="90" spans="1:22" ht="12.75">
      <c r="A90" s="207">
        <v>82</v>
      </c>
      <c r="B90" s="141" t="s">
        <v>387</v>
      </c>
      <c r="C90" s="112">
        <f t="shared" si="20"/>
        <v>0</v>
      </c>
      <c r="D90" s="118">
        <f t="shared" si="20"/>
        <v>0</v>
      </c>
      <c r="E90" s="118"/>
      <c r="F90" s="125"/>
      <c r="G90" s="112">
        <f t="shared" si="24"/>
        <v>0</v>
      </c>
      <c r="H90" s="118"/>
      <c r="I90" s="124"/>
      <c r="J90" s="127"/>
      <c r="K90" s="212"/>
      <c r="L90" s="210"/>
      <c r="M90" s="210"/>
      <c r="N90" s="209"/>
      <c r="O90" s="126"/>
      <c r="P90" s="124"/>
      <c r="Q90" s="124"/>
      <c r="R90" s="127"/>
      <c r="S90" s="122"/>
      <c r="T90" s="124"/>
      <c r="U90" s="124"/>
      <c r="V90" s="127"/>
    </row>
    <row r="91" spans="1:22" ht="12.75">
      <c r="A91" s="207">
        <v>83</v>
      </c>
      <c r="B91" s="121" t="s">
        <v>108</v>
      </c>
      <c r="C91" s="126">
        <f t="shared" si="20"/>
        <v>0</v>
      </c>
      <c r="D91" s="124">
        <f t="shared" si="20"/>
        <v>0</v>
      </c>
      <c r="E91" s="124">
        <f t="shared" si="20"/>
        <v>0</v>
      </c>
      <c r="F91" s="125"/>
      <c r="G91" s="126">
        <f t="shared" si="24"/>
        <v>0</v>
      </c>
      <c r="H91" s="124"/>
      <c r="I91" s="124"/>
      <c r="J91" s="131"/>
      <c r="K91" s="212"/>
      <c r="L91" s="210"/>
      <c r="M91" s="210"/>
      <c r="N91" s="209"/>
      <c r="O91" s="126"/>
      <c r="P91" s="124"/>
      <c r="Q91" s="124"/>
      <c r="R91" s="127"/>
      <c r="S91" s="122"/>
      <c r="T91" s="124"/>
      <c r="U91" s="124"/>
      <c r="V91" s="127"/>
    </row>
    <row r="92" spans="1:22" ht="12.75">
      <c r="A92" s="207">
        <v>84</v>
      </c>
      <c r="B92" s="121" t="s">
        <v>109</v>
      </c>
      <c r="C92" s="126">
        <f t="shared" si="20"/>
        <v>0</v>
      </c>
      <c r="D92" s="124">
        <f t="shared" si="20"/>
        <v>0</v>
      </c>
      <c r="E92" s="124">
        <f t="shared" si="20"/>
        <v>0</v>
      </c>
      <c r="F92" s="125"/>
      <c r="G92" s="126">
        <f t="shared" si="24"/>
        <v>0</v>
      </c>
      <c r="H92" s="124"/>
      <c r="I92" s="124"/>
      <c r="J92" s="131"/>
      <c r="K92" s="212"/>
      <c r="L92" s="210"/>
      <c r="M92" s="210"/>
      <c r="N92" s="209"/>
      <c r="O92" s="126"/>
      <c r="P92" s="124"/>
      <c r="Q92" s="124"/>
      <c r="R92" s="127"/>
      <c r="S92" s="122"/>
      <c r="T92" s="124"/>
      <c r="U92" s="124"/>
      <c r="V92" s="127"/>
    </row>
    <row r="93" spans="1:22" ht="12.75">
      <c r="A93" s="207">
        <v>85</v>
      </c>
      <c r="B93" s="121" t="s">
        <v>110</v>
      </c>
      <c r="C93" s="126">
        <f t="shared" si="20"/>
        <v>0</v>
      </c>
      <c r="D93" s="124">
        <f t="shared" si="20"/>
        <v>0</v>
      </c>
      <c r="E93" s="124">
        <f t="shared" si="20"/>
        <v>0</v>
      </c>
      <c r="F93" s="125"/>
      <c r="G93" s="126">
        <f t="shared" si="24"/>
        <v>0</v>
      </c>
      <c r="H93" s="124"/>
      <c r="I93" s="124"/>
      <c r="J93" s="127"/>
      <c r="K93" s="212"/>
      <c r="L93" s="210"/>
      <c r="M93" s="210"/>
      <c r="N93" s="209"/>
      <c r="O93" s="126"/>
      <c r="P93" s="124"/>
      <c r="Q93" s="124"/>
      <c r="R93" s="127"/>
      <c r="S93" s="216"/>
      <c r="T93" s="118"/>
      <c r="U93" s="118"/>
      <c r="V93" s="131"/>
    </row>
    <row r="94" spans="1:22" ht="12.75">
      <c r="A94" s="207">
        <f t="shared" si="19"/>
        <v>86</v>
      </c>
      <c r="B94" s="121" t="s">
        <v>111</v>
      </c>
      <c r="C94" s="126">
        <f t="shared" si="20"/>
        <v>0</v>
      </c>
      <c r="D94" s="124">
        <f t="shared" si="20"/>
        <v>0</v>
      </c>
      <c r="E94" s="124">
        <f t="shared" si="20"/>
        <v>0</v>
      </c>
      <c r="F94" s="125"/>
      <c r="G94" s="126">
        <f t="shared" si="24"/>
        <v>0</v>
      </c>
      <c r="H94" s="124"/>
      <c r="I94" s="124"/>
      <c r="J94" s="131"/>
      <c r="K94" s="212"/>
      <c r="L94" s="210"/>
      <c r="M94" s="210"/>
      <c r="N94" s="209"/>
      <c r="O94" s="126"/>
      <c r="P94" s="124"/>
      <c r="Q94" s="124"/>
      <c r="R94" s="127"/>
      <c r="S94" s="216"/>
      <c r="T94" s="118"/>
      <c r="U94" s="118"/>
      <c r="V94" s="131"/>
    </row>
    <row r="95" spans="1:22" ht="12.75">
      <c r="A95" s="207">
        <f t="shared" si="19"/>
        <v>87</v>
      </c>
      <c r="B95" s="121" t="s">
        <v>112</v>
      </c>
      <c r="C95" s="126">
        <f t="shared" si="20"/>
        <v>0</v>
      </c>
      <c r="D95" s="124">
        <f t="shared" si="20"/>
        <v>0</v>
      </c>
      <c r="E95" s="124">
        <f t="shared" si="20"/>
        <v>0</v>
      </c>
      <c r="F95" s="125"/>
      <c r="G95" s="126">
        <f t="shared" si="24"/>
        <v>0</v>
      </c>
      <c r="H95" s="124"/>
      <c r="I95" s="124"/>
      <c r="J95" s="131"/>
      <c r="K95" s="212"/>
      <c r="L95" s="210"/>
      <c r="M95" s="210"/>
      <c r="N95" s="209"/>
      <c r="O95" s="126"/>
      <c r="P95" s="124"/>
      <c r="Q95" s="124"/>
      <c r="R95" s="127"/>
      <c r="S95" s="216"/>
      <c r="T95" s="118"/>
      <c r="U95" s="118"/>
      <c r="V95" s="131"/>
    </row>
    <row r="96" spans="1:22" ht="12.75">
      <c r="A96" s="207">
        <f t="shared" si="19"/>
        <v>88</v>
      </c>
      <c r="B96" s="121" t="s">
        <v>113</v>
      </c>
      <c r="C96" s="126">
        <f t="shared" si="20"/>
        <v>0</v>
      </c>
      <c r="D96" s="124">
        <f t="shared" si="20"/>
        <v>0</v>
      </c>
      <c r="E96" s="124">
        <f t="shared" si="20"/>
        <v>0</v>
      </c>
      <c r="F96" s="125"/>
      <c r="G96" s="126">
        <f t="shared" si="24"/>
        <v>0</v>
      </c>
      <c r="H96" s="124"/>
      <c r="I96" s="124"/>
      <c r="J96" s="131"/>
      <c r="K96" s="212"/>
      <c r="L96" s="210"/>
      <c r="M96" s="210"/>
      <c r="N96" s="209"/>
      <c r="O96" s="126"/>
      <c r="P96" s="124"/>
      <c r="Q96" s="124"/>
      <c r="R96" s="127"/>
      <c r="S96" s="216"/>
      <c r="T96" s="118"/>
      <c r="U96" s="118"/>
      <c r="V96" s="131"/>
    </row>
    <row r="97" spans="1:22" ht="12.75">
      <c r="A97" s="207">
        <v>89</v>
      </c>
      <c r="B97" s="121" t="s">
        <v>115</v>
      </c>
      <c r="C97" s="126">
        <f>G97+K97+O97+S97</f>
        <v>0</v>
      </c>
      <c r="D97" s="124">
        <f t="shared" si="20"/>
        <v>0</v>
      </c>
      <c r="E97" s="124"/>
      <c r="F97" s="125"/>
      <c r="G97" s="126">
        <f>H97+J97</f>
        <v>0</v>
      </c>
      <c r="H97" s="124"/>
      <c r="I97" s="124"/>
      <c r="J97" s="131"/>
      <c r="K97" s="212"/>
      <c r="L97" s="210"/>
      <c r="M97" s="210"/>
      <c r="N97" s="209"/>
      <c r="O97" s="126"/>
      <c r="P97" s="124"/>
      <c r="Q97" s="124"/>
      <c r="R97" s="127"/>
      <c r="S97" s="216"/>
      <c r="T97" s="118"/>
      <c r="U97" s="118"/>
      <c r="V97" s="131"/>
    </row>
    <row r="98" spans="1:22" ht="13.5" thickBot="1">
      <c r="A98" s="236">
        <f t="shared" si="19"/>
        <v>90</v>
      </c>
      <c r="B98" s="144" t="s">
        <v>151</v>
      </c>
      <c r="C98" s="148">
        <f>G98+K98+O98+S98</f>
        <v>0</v>
      </c>
      <c r="D98" s="146">
        <f t="shared" si="20"/>
        <v>0</v>
      </c>
      <c r="E98" s="146"/>
      <c r="F98" s="147"/>
      <c r="G98" s="148">
        <f>H98+J98</f>
        <v>0</v>
      </c>
      <c r="H98" s="146"/>
      <c r="I98" s="146"/>
      <c r="J98" s="153"/>
      <c r="K98" s="237"/>
      <c r="L98" s="238"/>
      <c r="M98" s="238"/>
      <c r="N98" s="239"/>
      <c r="O98" s="163"/>
      <c r="P98" s="162"/>
      <c r="Q98" s="162"/>
      <c r="R98" s="165"/>
      <c r="S98" s="240"/>
      <c r="T98" s="241"/>
      <c r="U98" s="241"/>
      <c r="V98" s="164"/>
    </row>
    <row r="99" spans="1:22" ht="45.75" thickBot="1">
      <c r="A99" s="187">
        <f t="shared" si="19"/>
        <v>91</v>
      </c>
      <c r="B99" s="188" t="s">
        <v>388</v>
      </c>
      <c r="C99" s="242">
        <f>G99+K99+O99+S99</f>
        <v>65.315</v>
      </c>
      <c r="D99" s="243">
        <f t="shared" si="20"/>
        <v>65.315</v>
      </c>
      <c r="E99" s="175">
        <f t="shared" si="20"/>
        <v>37.926</v>
      </c>
      <c r="F99" s="181">
        <f t="shared" si="20"/>
        <v>0</v>
      </c>
      <c r="G99" s="175">
        <f>G100+G111+G114+G117+G118+SUM(G122:G133)+G135+G138+G139</f>
        <v>60.915</v>
      </c>
      <c r="H99" s="175">
        <f>H100+H111+H114+H117+H118+SUM(H122:H133)+H135+H138+H139</f>
        <v>60.915</v>
      </c>
      <c r="I99" s="175">
        <f>I100+I111+I114+SUM(I117:I133)+I135+I138+I139</f>
        <v>37.926</v>
      </c>
      <c r="J99" s="175"/>
      <c r="K99" s="244"/>
      <c r="L99" s="245"/>
      <c r="M99" s="245"/>
      <c r="N99" s="223"/>
      <c r="O99" s="244"/>
      <c r="P99" s="245"/>
      <c r="Q99" s="245"/>
      <c r="R99" s="223"/>
      <c r="S99" s="182">
        <f>S100+SUM(S111:S133)+S135+S138+S139</f>
        <v>4.4</v>
      </c>
      <c r="T99" s="243">
        <f>SUM(T111:T139)</f>
        <v>4.4</v>
      </c>
      <c r="U99" s="175">
        <f>SUM(U111:U138)</f>
        <v>0</v>
      </c>
      <c r="V99" s="181">
        <f>SUM(V111:V138)</f>
        <v>0</v>
      </c>
    </row>
    <row r="100" spans="1:22" ht="25.5">
      <c r="A100" s="192">
        <f t="shared" si="19"/>
        <v>92</v>
      </c>
      <c r="B100" s="246" t="s">
        <v>389</v>
      </c>
      <c r="C100" s="204">
        <f t="shared" si="20"/>
        <v>0</v>
      </c>
      <c r="D100" s="199">
        <f t="shared" si="20"/>
        <v>0</v>
      </c>
      <c r="E100" s="199"/>
      <c r="F100" s="203"/>
      <c r="G100" s="247">
        <f>SUM(G101:G110)-G104-G105</f>
        <v>0</v>
      </c>
      <c r="H100" s="227">
        <f>SUM(H101:H110)-H104-H105</f>
        <v>0</v>
      </c>
      <c r="I100" s="227"/>
      <c r="J100" s="228"/>
      <c r="K100" s="248"/>
      <c r="L100" s="233"/>
      <c r="M100" s="233"/>
      <c r="N100" s="229"/>
      <c r="O100" s="248"/>
      <c r="P100" s="233"/>
      <c r="Q100" s="233"/>
      <c r="R100" s="229"/>
      <c r="S100" s="248"/>
      <c r="T100" s="233"/>
      <c r="U100" s="233"/>
      <c r="V100" s="229"/>
    </row>
    <row r="101" spans="1:22" ht="12.75">
      <c r="A101" s="207">
        <f t="shared" si="19"/>
        <v>93</v>
      </c>
      <c r="B101" s="142" t="s">
        <v>390</v>
      </c>
      <c r="C101" s="112">
        <f t="shared" si="20"/>
        <v>0</v>
      </c>
      <c r="D101" s="210">
        <f t="shared" si="20"/>
        <v>0</v>
      </c>
      <c r="E101" s="210"/>
      <c r="F101" s="211"/>
      <c r="G101" s="212">
        <f t="shared" si="24"/>
        <v>0</v>
      </c>
      <c r="H101" s="210"/>
      <c r="I101" s="210"/>
      <c r="J101" s="209"/>
      <c r="K101" s="212"/>
      <c r="L101" s="210"/>
      <c r="M101" s="210"/>
      <c r="N101" s="209"/>
      <c r="O101" s="212"/>
      <c r="P101" s="210"/>
      <c r="Q101" s="210"/>
      <c r="R101" s="209"/>
      <c r="S101" s="212"/>
      <c r="T101" s="210"/>
      <c r="U101" s="210"/>
      <c r="V101" s="209"/>
    </row>
    <row r="102" spans="1:22" ht="12.75">
      <c r="A102" s="207">
        <f t="shared" si="19"/>
        <v>94</v>
      </c>
      <c r="B102" s="142" t="s">
        <v>391</v>
      </c>
      <c r="C102" s="112">
        <f t="shared" si="20"/>
        <v>0</v>
      </c>
      <c r="D102" s="210">
        <f t="shared" si="20"/>
        <v>0</v>
      </c>
      <c r="E102" s="210"/>
      <c r="F102" s="211"/>
      <c r="G102" s="212">
        <f t="shared" si="24"/>
        <v>0</v>
      </c>
      <c r="H102" s="210"/>
      <c r="I102" s="210"/>
      <c r="J102" s="209"/>
      <c r="K102" s="212"/>
      <c r="L102" s="210"/>
      <c r="M102" s="210"/>
      <c r="N102" s="209"/>
      <c r="O102" s="212"/>
      <c r="P102" s="210"/>
      <c r="Q102" s="210"/>
      <c r="R102" s="209"/>
      <c r="S102" s="212"/>
      <c r="T102" s="210"/>
      <c r="U102" s="210"/>
      <c r="V102" s="209"/>
    </row>
    <row r="103" spans="1:22" ht="12.75">
      <c r="A103" s="207">
        <v>95</v>
      </c>
      <c r="B103" s="235" t="s">
        <v>392</v>
      </c>
      <c r="C103" s="112">
        <f t="shared" si="20"/>
        <v>0</v>
      </c>
      <c r="D103" s="210">
        <f t="shared" si="20"/>
        <v>0</v>
      </c>
      <c r="E103" s="210"/>
      <c r="F103" s="211"/>
      <c r="G103" s="212">
        <f t="shared" si="24"/>
        <v>0</v>
      </c>
      <c r="H103" s="210"/>
      <c r="I103" s="210"/>
      <c r="J103" s="209"/>
      <c r="K103" s="212"/>
      <c r="L103" s="210"/>
      <c r="M103" s="210"/>
      <c r="N103" s="209"/>
      <c r="O103" s="212"/>
      <c r="P103" s="210"/>
      <c r="Q103" s="210"/>
      <c r="R103" s="209"/>
      <c r="S103" s="212"/>
      <c r="T103" s="210"/>
      <c r="U103" s="210"/>
      <c r="V103" s="209"/>
    </row>
    <row r="104" spans="1:22" ht="12.75">
      <c r="A104" s="207">
        <f t="shared" si="19"/>
        <v>96</v>
      </c>
      <c r="B104" s="235" t="s">
        <v>393</v>
      </c>
      <c r="C104" s="112">
        <f t="shared" si="20"/>
        <v>0</v>
      </c>
      <c r="D104" s="210">
        <f t="shared" si="20"/>
        <v>0</v>
      </c>
      <c r="E104" s="210"/>
      <c r="F104" s="211"/>
      <c r="G104" s="212">
        <f t="shared" si="24"/>
        <v>0</v>
      </c>
      <c r="H104" s="210"/>
      <c r="I104" s="210"/>
      <c r="J104" s="209"/>
      <c r="K104" s="212"/>
      <c r="L104" s="210"/>
      <c r="M104" s="210"/>
      <c r="N104" s="209"/>
      <c r="O104" s="212"/>
      <c r="P104" s="210"/>
      <c r="Q104" s="210"/>
      <c r="R104" s="209"/>
      <c r="S104" s="212"/>
      <c r="T104" s="210"/>
      <c r="U104" s="210"/>
      <c r="V104" s="209"/>
    </row>
    <row r="105" spans="1:22" ht="12.75">
      <c r="A105" s="207">
        <v>97</v>
      </c>
      <c r="B105" s="235" t="s">
        <v>394</v>
      </c>
      <c r="C105" s="112">
        <f t="shared" si="20"/>
        <v>0</v>
      </c>
      <c r="D105" s="210">
        <f t="shared" si="20"/>
        <v>0</v>
      </c>
      <c r="E105" s="210"/>
      <c r="F105" s="211"/>
      <c r="G105" s="212">
        <f t="shared" si="24"/>
        <v>0</v>
      </c>
      <c r="H105" s="210"/>
      <c r="I105" s="210"/>
      <c r="J105" s="209"/>
      <c r="K105" s="212"/>
      <c r="L105" s="210"/>
      <c r="M105" s="210"/>
      <c r="N105" s="209"/>
      <c r="O105" s="212"/>
      <c r="P105" s="210"/>
      <c r="Q105" s="210"/>
      <c r="R105" s="209"/>
      <c r="S105" s="212"/>
      <c r="T105" s="210"/>
      <c r="U105" s="210"/>
      <c r="V105" s="209"/>
    </row>
    <row r="106" spans="1:22" ht="12.75">
      <c r="A106" s="207">
        <v>98</v>
      </c>
      <c r="B106" s="142" t="s">
        <v>395</v>
      </c>
      <c r="C106" s="112">
        <f t="shared" si="20"/>
        <v>0</v>
      </c>
      <c r="D106" s="210">
        <f t="shared" si="20"/>
        <v>0</v>
      </c>
      <c r="E106" s="210"/>
      <c r="F106" s="211"/>
      <c r="G106" s="212">
        <f t="shared" si="24"/>
        <v>0</v>
      </c>
      <c r="H106" s="210"/>
      <c r="I106" s="210"/>
      <c r="J106" s="209"/>
      <c r="K106" s="212"/>
      <c r="L106" s="210"/>
      <c r="M106" s="210"/>
      <c r="N106" s="209"/>
      <c r="O106" s="212"/>
      <c r="P106" s="210"/>
      <c r="Q106" s="210"/>
      <c r="R106" s="209"/>
      <c r="S106" s="212"/>
      <c r="T106" s="210"/>
      <c r="U106" s="210"/>
      <c r="V106" s="209"/>
    </row>
    <row r="107" spans="1:22" ht="12.75">
      <c r="A107" s="207">
        <v>99</v>
      </c>
      <c r="B107" s="142" t="s">
        <v>396</v>
      </c>
      <c r="C107" s="112">
        <f t="shared" si="20"/>
        <v>0</v>
      </c>
      <c r="D107" s="210">
        <f t="shared" si="20"/>
        <v>0</v>
      </c>
      <c r="E107" s="210"/>
      <c r="F107" s="211"/>
      <c r="G107" s="212">
        <f t="shared" si="24"/>
        <v>0</v>
      </c>
      <c r="H107" s="210"/>
      <c r="I107" s="210"/>
      <c r="J107" s="209"/>
      <c r="K107" s="212"/>
      <c r="L107" s="210"/>
      <c r="M107" s="210"/>
      <c r="N107" s="209"/>
      <c r="O107" s="212"/>
      <c r="P107" s="210"/>
      <c r="Q107" s="210"/>
      <c r="R107" s="209"/>
      <c r="S107" s="212"/>
      <c r="T107" s="210"/>
      <c r="U107" s="210"/>
      <c r="V107" s="209"/>
    </row>
    <row r="108" spans="1:22" ht="12.75">
      <c r="A108" s="207">
        <v>100</v>
      </c>
      <c r="B108" s="142" t="s">
        <v>397</v>
      </c>
      <c r="C108" s="112">
        <f t="shared" si="20"/>
        <v>0</v>
      </c>
      <c r="D108" s="210">
        <f t="shared" si="20"/>
        <v>0</v>
      </c>
      <c r="E108" s="210"/>
      <c r="F108" s="211"/>
      <c r="G108" s="212">
        <f t="shared" si="24"/>
        <v>0</v>
      </c>
      <c r="H108" s="210"/>
      <c r="I108" s="210"/>
      <c r="J108" s="209"/>
      <c r="K108" s="212"/>
      <c r="L108" s="210"/>
      <c r="M108" s="210"/>
      <c r="N108" s="209"/>
      <c r="O108" s="212"/>
      <c r="P108" s="210"/>
      <c r="Q108" s="210"/>
      <c r="R108" s="209"/>
      <c r="S108" s="212"/>
      <c r="T108" s="210"/>
      <c r="U108" s="210"/>
      <c r="V108" s="209"/>
    </row>
    <row r="109" spans="1:22" ht="12.75">
      <c r="A109" s="207">
        <v>101</v>
      </c>
      <c r="B109" s="142" t="s">
        <v>398</v>
      </c>
      <c r="C109" s="112">
        <f t="shared" si="20"/>
        <v>0</v>
      </c>
      <c r="D109" s="210">
        <f t="shared" si="20"/>
        <v>0</v>
      </c>
      <c r="E109" s="210"/>
      <c r="F109" s="211"/>
      <c r="G109" s="212">
        <f t="shared" si="24"/>
        <v>0</v>
      </c>
      <c r="H109" s="210"/>
      <c r="I109" s="210"/>
      <c r="J109" s="209"/>
      <c r="K109" s="212"/>
      <c r="L109" s="210"/>
      <c r="M109" s="210"/>
      <c r="N109" s="209"/>
      <c r="O109" s="212"/>
      <c r="P109" s="210"/>
      <c r="Q109" s="210"/>
      <c r="R109" s="209"/>
      <c r="S109" s="212"/>
      <c r="T109" s="210"/>
      <c r="U109" s="210"/>
      <c r="V109" s="209"/>
    </row>
    <row r="110" spans="1:22" ht="12.75">
      <c r="A110" s="207">
        <v>102</v>
      </c>
      <c r="B110" s="142" t="s">
        <v>399</v>
      </c>
      <c r="C110" s="112">
        <f t="shared" si="20"/>
        <v>0</v>
      </c>
      <c r="D110" s="210">
        <f t="shared" si="20"/>
        <v>0</v>
      </c>
      <c r="E110" s="210"/>
      <c r="F110" s="211"/>
      <c r="G110" s="212">
        <f t="shared" si="24"/>
        <v>0</v>
      </c>
      <c r="H110" s="210"/>
      <c r="I110" s="210"/>
      <c r="J110" s="209"/>
      <c r="K110" s="212"/>
      <c r="L110" s="210"/>
      <c r="M110" s="210"/>
      <c r="N110" s="209"/>
      <c r="O110" s="212"/>
      <c r="P110" s="210"/>
      <c r="Q110" s="210"/>
      <c r="R110" s="209"/>
      <c r="S110" s="212"/>
      <c r="T110" s="210"/>
      <c r="U110" s="210"/>
      <c r="V110" s="209"/>
    </row>
    <row r="111" spans="1:22" ht="12.75">
      <c r="A111" s="207">
        <v>103</v>
      </c>
      <c r="B111" s="121" t="s">
        <v>103</v>
      </c>
      <c r="C111" s="140">
        <f t="shared" si="20"/>
        <v>0</v>
      </c>
      <c r="D111" s="249">
        <f t="shared" si="20"/>
        <v>0</v>
      </c>
      <c r="E111" s="124">
        <f t="shared" si="20"/>
        <v>0</v>
      </c>
      <c r="F111" s="125">
        <f t="shared" si="20"/>
        <v>0</v>
      </c>
      <c r="G111" s="126">
        <f t="shared" si="24"/>
        <v>0</v>
      </c>
      <c r="H111" s="124"/>
      <c r="I111" s="124"/>
      <c r="J111" s="127"/>
      <c r="K111" s="212"/>
      <c r="L111" s="210"/>
      <c r="M111" s="210"/>
      <c r="N111" s="209"/>
      <c r="O111" s="212"/>
      <c r="P111" s="210"/>
      <c r="Q111" s="210"/>
      <c r="R111" s="209"/>
      <c r="S111" s="140">
        <f>T111+V111</f>
        <v>0</v>
      </c>
      <c r="T111" s="249"/>
      <c r="U111" s="124"/>
      <c r="V111" s="127"/>
    </row>
    <row r="112" spans="1:22" ht="12.75">
      <c r="A112" s="207">
        <v>104</v>
      </c>
      <c r="B112" s="142" t="s">
        <v>400</v>
      </c>
      <c r="C112" s="250">
        <f t="shared" si="20"/>
        <v>0</v>
      </c>
      <c r="D112" s="251">
        <f t="shared" si="20"/>
        <v>0</v>
      </c>
      <c r="E112" s="118"/>
      <c r="F112" s="129"/>
      <c r="G112" s="112">
        <f t="shared" si="24"/>
        <v>0</v>
      </c>
      <c r="H112" s="118"/>
      <c r="I112" s="124"/>
      <c r="J112" s="127"/>
      <c r="K112" s="212"/>
      <c r="L112" s="210"/>
      <c r="M112" s="210"/>
      <c r="N112" s="209"/>
      <c r="O112" s="212"/>
      <c r="P112" s="210"/>
      <c r="Q112" s="210"/>
      <c r="R112" s="209"/>
      <c r="S112" s="140"/>
      <c r="T112" s="249"/>
      <c r="U112" s="124"/>
      <c r="V112" s="127"/>
    </row>
    <row r="113" spans="1:22" ht="12.75">
      <c r="A113" s="207">
        <v>105</v>
      </c>
      <c r="B113" s="142" t="s">
        <v>401</v>
      </c>
      <c r="C113" s="250">
        <f t="shared" si="20"/>
        <v>0</v>
      </c>
      <c r="D113" s="251">
        <f t="shared" si="20"/>
        <v>0</v>
      </c>
      <c r="E113" s="118"/>
      <c r="F113" s="129"/>
      <c r="G113" s="112">
        <f t="shared" si="24"/>
        <v>0</v>
      </c>
      <c r="H113" s="118"/>
      <c r="I113" s="124"/>
      <c r="J113" s="127"/>
      <c r="K113" s="212"/>
      <c r="L113" s="210"/>
      <c r="M113" s="210"/>
      <c r="N113" s="209"/>
      <c r="O113" s="212"/>
      <c r="P113" s="210"/>
      <c r="Q113" s="210"/>
      <c r="R113" s="209"/>
      <c r="S113" s="140"/>
      <c r="T113" s="249"/>
      <c r="U113" s="124"/>
      <c r="V113" s="127"/>
    </row>
    <row r="114" spans="1:22" ht="12.75">
      <c r="A114" s="207">
        <v>106</v>
      </c>
      <c r="B114" s="121" t="s">
        <v>104</v>
      </c>
      <c r="C114" s="140">
        <f t="shared" si="20"/>
        <v>0</v>
      </c>
      <c r="D114" s="249">
        <f t="shared" si="20"/>
        <v>0</v>
      </c>
      <c r="E114" s="124">
        <f t="shared" si="20"/>
        <v>0</v>
      </c>
      <c r="F114" s="125">
        <f t="shared" si="20"/>
        <v>0</v>
      </c>
      <c r="G114" s="126">
        <f t="shared" si="24"/>
        <v>0</v>
      </c>
      <c r="H114" s="124"/>
      <c r="I114" s="124"/>
      <c r="J114" s="209"/>
      <c r="K114" s="212"/>
      <c r="L114" s="210"/>
      <c r="M114" s="210"/>
      <c r="N114" s="209"/>
      <c r="O114" s="212"/>
      <c r="P114" s="210"/>
      <c r="Q114" s="210"/>
      <c r="R114" s="209"/>
      <c r="S114" s="140">
        <f>T114+V114</f>
        <v>0</v>
      </c>
      <c r="T114" s="249"/>
      <c r="U114" s="124"/>
      <c r="V114" s="127"/>
    </row>
    <row r="115" spans="1:22" ht="12.75">
      <c r="A115" s="207">
        <v>107</v>
      </c>
      <c r="B115" s="252" t="s">
        <v>317</v>
      </c>
      <c r="C115" s="112">
        <f t="shared" si="20"/>
        <v>0</v>
      </c>
      <c r="D115" s="118">
        <f t="shared" si="20"/>
        <v>0</v>
      </c>
      <c r="E115" s="118"/>
      <c r="F115" s="129"/>
      <c r="G115" s="112">
        <f t="shared" si="24"/>
        <v>0</v>
      </c>
      <c r="H115" s="118"/>
      <c r="I115" s="124"/>
      <c r="J115" s="209"/>
      <c r="K115" s="212"/>
      <c r="L115" s="210"/>
      <c r="M115" s="210"/>
      <c r="N115" s="209"/>
      <c r="O115" s="212"/>
      <c r="P115" s="210"/>
      <c r="Q115" s="210"/>
      <c r="R115" s="209"/>
      <c r="S115" s="126"/>
      <c r="T115" s="124"/>
      <c r="U115" s="124"/>
      <c r="V115" s="127"/>
    </row>
    <row r="116" spans="1:22" ht="12.75">
      <c r="A116" s="207">
        <v>108</v>
      </c>
      <c r="B116" s="252" t="s">
        <v>318</v>
      </c>
      <c r="C116" s="112">
        <f t="shared" si="20"/>
        <v>0</v>
      </c>
      <c r="D116" s="118">
        <f t="shared" si="20"/>
        <v>0</v>
      </c>
      <c r="E116" s="118"/>
      <c r="F116" s="129"/>
      <c r="G116" s="112">
        <f t="shared" si="24"/>
        <v>0</v>
      </c>
      <c r="H116" s="118"/>
      <c r="I116" s="124"/>
      <c r="J116" s="209"/>
      <c r="K116" s="212"/>
      <c r="L116" s="210"/>
      <c r="M116" s="210"/>
      <c r="N116" s="209"/>
      <c r="O116" s="212"/>
      <c r="P116" s="210"/>
      <c r="Q116" s="210"/>
      <c r="R116" s="209"/>
      <c r="S116" s="126"/>
      <c r="T116" s="124"/>
      <c r="U116" s="124"/>
      <c r="V116" s="127"/>
    </row>
    <row r="117" spans="1:22" ht="12.75">
      <c r="A117" s="207">
        <v>109</v>
      </c>
      <c r="B117" s="121" t="s">
        <v>402</v>
      </c>
      <c r="C117" s="126">
        <f t="shared" si="20"/>
        <v>0</v>
      </c>
      <c r="D117" s="124">
        <f t="shared" si="20"/>
        <v>0</v>
      </c>
      <c r="E117" s="124">
        <f t="shared" si="20"/>
        <v>0</v>
      </c>
      <c r="F117" s="125"/>
      <c r="G117" s="126">
        <f t="shared" si="24"/>
        <v>0</v>
      </c>
      <c r="H117" s="124"/>
      <c r="I117" s="124"/>
      <c r="J117" s="127"/>
      <c r="K117" s="212"/>
      <c r="L117" s="210"/>
      <c r="M117" s="210"/>
      <c r="N117" s="209"/>
      <c r="O117" s="212"/>
      <c r="P117" s="210"/>
      <c r="Q117" s="210"/>
      <c r="R117" s="209"/>
      <c r="S117" s="126">
        <f>T117+V117</f>
        <v>0</v>
      </c>
      <c r="T117" s="124"/>
      <c r="U117" s="124"/>
      <c r="V117" s="127"/>
    </row>
    <row r="118" spans="1:22" ht="12.75">
      <c r="A118" s="207">
        <v>110</v>
      </c>
      <c r="B118" s="159" t="s">
        <v>105</v>
      </c>
      <c r="C118" s="126">
        <f t="shared" si="20"/>
        <v>0</v>
      </c>
      <c r="D118" s="124">
        <f t="shared" si="20"/>
        <v>0</v>
      </c>
      <c r="E118" s="124"/>
      <c r="F118" s="125"/>
      <c r="G118" s="126">
        <f t="shared" si="24"/>
        <v>0</v>
      </c>
      <c r="H118" s="124"/>
      <c r="I118" s="124"/>
      <c r="J118" s="127"/>
      <c r="K118" s="212"/>
      <c r="L118" s="210"/>
      <c r="M118" s="210"/>
      <c r="N118" s="209"/>
      <c r="O118" s="212"/>
      <c r="P118" s="210"/>
      <c r="Q118" s="210"/>
      <c r="R118" s="209"/>
      <c r="S118" s="126"/>
      <c r="T118" s="124"/>
      <c r="U118" s="124"/>
      <c r="V118" s="127"/>
    </row>
    <row r="119" spans="1:22" ht="12.75">
      <c r="A119" s="207">
        <v>111</v>
      </c>
      <c r="B119" s="253" t="s">
        <v>403</v>
      </c>
      <c r="C119" s="112">
        <f t="shared" si="20"/>
        <v>0</v>
      </c>
      <c r="D119" s="118">
        <f t="shared" si="20"/>
        <v>0</v>
      </c>
      <c r="E119" s="118"/>
      <c r="F119" s="129"/>
      <c r="G119" s="112">
        <f t="shared" si="24"/>
        <v>0</v>
      </c>
      <c r="H119" s="118"/>
      <c r="I119" s="124"/>
      <c r="J119" s="127"/>
      <c r="K119" s="212"/>
      <c r="L119" s="210"/>
      <c r="M119" s="210"/>
      <c r="N119" s="209"/>
      <c r="O119" s="212"/>
      <c r="P119" s="210"/>
      <c r="Q119" s="210"/>
      <c r="R119" s="209"/>
      <c r="S119" s="126"/>
      <c r="T119" s="124"/>
      <c r="U119" s="124"/>
      <c r="V119" s="127"/>
    </row>
    <row r="120" spans="1:22" ht="12.75">
      <c r="A120" s="207">
        <v>112</v>
      </c>
      <c r="B120" s="253" t="s">
        <v>321</v>
      </c>
      <c r="C120" s="112">
        <f t="shared" si="20"/>
        <v>0</v>
      </c>
      <c r="D120" s="118">
        <f t="shared" si="20"/>
        <v>0</v>
      </c>
      <c r="E120" s="118"/>
      <c r="F120" s="129"/>
      <c r="G120" s="112">
        <f t="shared" si="24"/>
        <v>0</v>
      </c>
      <c r="H120" s="118"/>
      <c r="I120" s="124"/>
      <c r="J120" s="127"/>
      <c r="K120" s="212"/>
      <c r="L120" s="210"/>
      <c r="M120" s="210"/>
      <c r="N120" s="209"/>
      <c r="O120" s="212"/>
      <c r="P120" s="210"/>
      <c r="Q120" s="210"/>
      <c r="R120" s="209"/>
      <c r="S120" s="126"/>
      <c r="T120" s="124"/>
      <c r="U120" s="124"/>
      <c r="V120" s="127"/>
    </row>
    <row r="121" spans="1:22" ht="25.5">
      <c r="A121" s="207">
        <v>113</v>
      </c>
      <c r="B121" s="254" t="s">
        <v>322</v>
      </c>
      <c r="C121" s="112">
        <f t="shared" si="20"/>
        <v>0</v>
      </c>
      <c r="D121" s="118">
        <f t="shared" si="20"/>
        <v>0</v>
      </c>
      <c r="E121" s="118"/>
      <c r="F121" s="129"/>
      <c r="G121" s="112">
        <f t="shared" si="24"/>
        <v>0</v>
      </c>
      <c r="H121" s="118"/>
      <c r="I121" s="124"/>
      <c r="J121" s="127"/>
      <c r="K121" s="212"/>
      <c r="L121" s="210"/>
      <c r="M121" s="210"/>
      <c r="N121" s="209"/>
      <c r="O121" s="212"/>
      <c r="P121" s="210"/>
      <c r="Q121" s="210"/>
      <c r="R121" s="209"/>
      <c r="S121" s="126"/>
      <c r="T121" s="124"/>
      <c r="U121" s="124"/>
      <c r="V121" s="127"/>
    </row>
    <row r="122" spans="1:22" ht="25.5">
      <c r="A122" s="207">
        <v>114</v>
      </c>
      <c r="B122" s="136" t="s">
        <v>165</v>
      </c>
      <c r="C122" s="126">
        <f t="shared" si="20"/>
        <v>0</v>
      </c>
      <c r="D122" s="124">
        <f t="shared" si="20"/>
        <v>0</v>
      </c>
      <c r="E122" s="124">
        <f t="shared" si="20"/>
        <v>0</v>
      </c>
      <c r="F122" s="125"/>
      <c r="G122" s="126">
        <f t="shared" si="24"/>
        <v>0</v>
      </c>
      <c r="H122" s="124"/>
      <c r="I122" s="124"/>
      <c r="J122" s="127"/>
      <c r="K122" s="212"/>
      <c r="L122" s="210"/>
      <c r="M122" s="210"/>
      <c r="N122" s="209"/>
      <c r="O122" s="212"/>
      <c r="P122" s="210"/>
      <c r="Q122" s="210"/>
      <c r="R122" s="209"/>
      <c r="S122" s="126">
        <f>T122+V122</f>
        <v>0</v>
      </c>
      <c r="T122" s="124"/>
      <c r="U122" s="124"/>
      <c r="V122" s="127"/>
    </row>
    <row r="123" spans="1:22" ht="12.75">
      <c r="A123" s="207">
        <v>115</v>
      </c>
      <c r="B123" s="121" t="s">
        <v>108</v>
      </c>
      <c r="C123" s="126">
        <f t="shared" si="20"/>
        <v>0</v>
      </c>
      <c r="D123" s="124">
        <f t="shared" si="20"/>
        <v>0</v>
      </c>
      <c r="E123" s="124">
        <f t="shared" si="20"/>
        <v>0</v>
      </c>
      <c r="F123" s="125"/>
      <c r="G123" s="126">
        <f t="shared" si="24"/>
        <v>0</v>
      </c>
      <c r="H123" s="124"/>
      <c r="I123" s="124"/>
      <c r="J123" s="131"/>
      <c r="K123" s="212"/>
      <c r="L123" s="210"/>
      <c r="M123" s="210"/>
      <c r="N123" s="209"/>
      <c r="O123" s="212"/>
      <c r="P123" s="210"/>
      <c r="Q123" s="210"/>
      <c r="R123" s="209"/>
      <c r="S123" s="126">
        <f aca="true" t="shared" si="25" ref="S123:S131">T123+V123</f>
        <v>0</v>
      </c>
      <c r="T123" s="124"/>
      <c r="U123" s="118"/>
      <c r="V123" s="131"/>
    </row>
    <row r="124" spans="1:22" ht="12.75">
      <c r="A124" s="207">
        <f t="shared" si="19"/>
        <v>116</v>
      </c>
      <c r="B124" s="121" t="s">
        <v>109</v>
      </c>
      <c r="C124" s="126">
        <f t="shared" si="20"/>
        <v>0</v>
      </c>
      <c r="D124" s="124">
        <f t="shared" si="20"/>
        <v>0</v>
      </c>
      <c r="E124" s="124">
        <f t="shared" si="20"/>
        <v>0</v>
      </c>
      <c r="F124" s="125"/>
      <c r="G124" s="126">
        <f t="shared" si="24"/>
        <v>0</v>
      </c>
      <c r="H124" s="124"/>
      <c r="I124" s="124"/>
      <c r="J124" s="131"/>
      <c r="K124" s="212"/>
      <c r="L124" s="210"/>
      <c r="M124" s="210"/>
      <c r="N124" s="209"/>
      <c r="O124" s="212"/>
      <c r="P124" s="210"/>
      <c r="Q124" s="210"/>
      <c r="R124" s="209"/>
      <c r="S124" s="126">
        <f t="shared" si="25"/>
        <v>0</v>
      </c>
      <c r="T124" s="124"/>
      <c r="U124" s="118"/>
      <c r="V124" s="131"/>
    </row>
    <row r="125" spans="1:22" ht="12.75">
      <c r="A125" s="207">
        <f t="shared" si="19"/>
        <v>117</v>
      </c>
      <c r="B125" s="121" t="s">
        <v>110</v>
      </c>
      <c r="C125" s="126">
        <f t="shared" si="20"/>
        <v>0</v>
      </c>
      <c r="D125" s="124">
        <f t="shared" si="20"/>
        <v>0</v>
      </c>
      <c r="E125" s="124">
        <f t="shared" si="20"/>
        <v>0</v>
      </c>
      <c r="F125" s="125"/>
      <c r="G125" s="126">
        <f t="shared" si="24"/>
        <v>0</v>
      </c>
      <c r="H125" s="124"/>
      <c r="I125" s="124"/>
      <c r="J125" s="127"/>
      <c r="K125" s="212"/>
      <c r="L125" s="210"/>
      <c r="M125" s="210"/>
      <c r="N125" s="209"/>
      <c r="O125" s="212"/>
      <c r="P125" s="210"/>
      <c r="Q125" s="210"/>
      <c r="R125" s="209"/>
      <c r="S125" s="126">
        <f t="shared" si="25"/>
        <v>0</v>
      </c>
      <c r="T125" s="124"/>
      <c r="U125" s="118"/>
      <c r="V125" s="131"/>
    </row>
    <row r="126" spans="1:22" ht="12.75">
      <c r="A126" s="207">
        <f t="shared" si="19"/>
        <v>118</v>
      </c>
      <c r="B126" s="121" t="s">
        <v>111</v>
      </c>
      <c r="C126" s="126">
        <f t="shared" si="20"/>
        <v>0</v>
      </c>
      <c r="D126" s="124">
        <f t="shared" si="20"/>
        <v>0</v>
      </c>
      <c r="E126" s="124">
        <f t="shared" si="20"/>
        <v>0</v>
      </c>
      <c r="F126" s="125"/>
      <c r="G126" s="126">
        <f t="shared" si="24"/>
        <v>0</v>
      </c>
      <c r="H126" s="124"/>
      <c r="I126" s="124"/>
      <c r="J126" s="131"/>
      <c r="K126" s="212"/>
      <c r="L126" s="210"/>
      <c r="M126" s="210"/>
      <c r="N126" s="209"/>
      <c r="O126" s="212"/>
      <c r="P126" s="210"/>
      <c r="Q126" s="210"/>
      <c r="R126" s="209"/>
      <c r="S126" s="126"/>
      <c r="T126" s="124"/>
      <c r="U126" s="118"/>
      <c r="V126" s="131"/>
    </row>
    <row r="127" spans="1:22" ht="12.75">
      <c r="A127" s="207">
        <f t="shared" si="19"/>
        <v>119</v>
      </c>
      <c r="B127" s="121" t="s">
        <v>112</v>
      </c>
      <c r="C127" s="126">
        <f t="shared" si="20"/>
        <v>0</v>
      </c>
      <c r="D127" s="124">
        <f t="shared" si="20"/>
        <v>0</v>
      </c>
      <c r="E127" s="124">
        <f t="shared" si="20"/>
        <v>0</v>
      </c>
      <c r="F127" s="125"/>
      <c r="G127" s="126">
        <f t="shared" si="24"/>
        <v>0</v>
      </c>
      <c r="H127" s="124"/>
      <c r="I127" s="124"/>
      <c r="J127" s="131"/>
      <c r="K127" s="212"/>
      <c r="L127" s="210"/>
      <c r="M127" s="210"/>
      <c r="N127" s="209"/>
      <c r="O127" s="212"/>
      <c r="P127" s="210"/>
      <c r="Q127" s="210"/>
      <c r="R127" s="209"/>
      <c r="S127" s="126">
        <f t="shared" si="25"/>
        <v>0</v>
      </c>
      <c r="T127" s="124"/>
      <c r="U127" s="124"/>
      <c r="V127" s="131"/>
    </row>
    <row r="128" spans="1:22" ht="12.75">
      <c r="A128" s="207">
        <f t="shared" si="19"/>
        <v>120</v>
      </c>
      <c r="B128" s="121" t="s">
        <v>113</v>
      </c>
      <c r="C128" s="126">
        <f t="shared" si="20"/>
        <v>0</v>
      </c>
      <c r="D128" s="124">
        <f t="shared" si="20"/>
        <v>0</v>
      </c>
      <c r="E128" s="124">
        <f t="shared" si="20"/>
        <v>0</v>
      </c>
      <c r="F128" s="125"/>
      <c r="G128" s="126">
        <f t="shared" si="24"/>
        <v>0</v>
      </c>
      <c r="H128" s="124"/>
      <c r="I128" s="124"/>
      <c r="J128" s="131"/>
      <c r="K128" s="212"/>
      <c r="L128" s="210"/>
      <c r="M128" s="210"/>
      <c r="N128" s="209"/>
      <c r="O128" s="212"/>
      <c r="P128" s="210"/>
      <c r="Q128" s="210"/>
      <c r="R128" s="209"/>
      <c r="S128" s="126">
        <f t="shared" si="25"/>
        <v>0</v>
      </c>
      <c r="T128" s="124"/>
      <c r="U128" s="118"/>
      <c r="V128" s="131"/>
    </row>
    <row r="129" spans="1:22" ht="12.75">
      <c r="A129" s="207">
        <f t="shared" si="19"/>
        <v>121</v>
      </c>
      <c r="B129" s="121" t="s">
        <v>114</v>
      </c>
      <c r="C129" s="126">
        <f t="shared" si="20"/>
        <v>0</v>
      </c>
      <c r="D129" s="124">
        <f t="shared" si="20"/>
        <v>0</v>
      </c>
      <c r="E129" s="124">
        <f t="shared" si="20"/>
        <v>0</v>
      </c>
      <c r="F129" s="125"/>
      <c r="G129" s="126">
        <f t="shared" si="24"/>
        <v>0</v>
      </c>
      <c r="H129" s="124"/>
      <c r="I129" s="124"/>
      <c r="J129" s="131"/>
      <c r="K129" s="212"/>
      <c r="L129" s="210"/>
      <c r="M129" s="210"/>
      <c r="N129" s="209"/>
      <c r="O129" s="212"/>
      <c r="P129" s="210"/>
      <c r="Q129" s="210"/>
      <c r="R129" s="209"/>
      <c r="S129" s="126"/>
      <c r="T129" s="124"/>
      <c r="U129" s="118"/>
      <c r="V129" s="131"/>
    </row>
    <row r="130" spans="1:22" ht="12.75">
      <c r="A130" s="207">
        <f t="shared" si="19"/>
        <v>122</v>
      </c>
      <c r="B130" s="121" t="s">
        <v>115</v>
      </c>
      <c r="C130" s="126">
        <f t="shared" si="20"/>
        <v>0</v>
      </c>
      <c r="D130" s="124">
        <f t="shared" si="20"/>
        <v>0</v>
      </c>
      <c r="E130" s="124"/>
      <c r="F130" s="125"/>
      <c r="G130" s="126">
        <f t="shared" si="24"/>
        <v>0</v>
      </c>
      <c r="H130" s="124"/>
      <c r="I130" s="124"/>
      <c r="J130" s="131"/>
      <c r="K130" s="212"/>
      <c r="L130" s="210"/>
      <c r="M130" s="210"/>
      <c r="N130" s="209"/>
      <c r="O130" s="212"/>
      <c r="P130" s="210"/>
      <c r="Q130" s="210"/>
      <c r="R130" s="209"/>
      <c r="S130" s="126"/>
      <c r="T130" s="124"/>
      <c r="U130" s="118"/>
      <c r="V130" s="131"/>
    </row>
    <row r="131" spans="1:22" ht="12.75">
      <c r="A131" s="207">
        <f t="shared" si="19"/>
        <v>123</v>
      </c>
      <c r="B131" s="121" t="s">
        <v>151</v>
      </c>
      <c r="C131" s="126">
        <f t="shared" si="20"/>
        <v>0</v>
      </c>
      <c r="D131" s="124">
        <f t="shared" si="20"/>
        <v>0</v>
      </c>
      <c r="E131" s="124">
        <f t="shared" si="20"/>
        <v>0</v>
      </c>
      <c r="F131" s="125"/>
      <c r="G131" s="126">
        <f t="shared" si="24"/>
        <v>0</v>
      </c>
      <c r="H131" s="124"/>
      <c r="I131" s="124"/>
      <c r="J131" s="131"/>
      <c r="K131" s="212"/>
      <c r="L131" s="210"/>
      <c r="M131" s="210"/>
      <c r="N131" s="209"/>
      <c r="O131" s="212"/>
      <c r="P131" s="210"/>
      <c r="Q131" s="210"/>
      <c r="R131" s="209"/>
      <c r="S131" s="126">
        <f t="shared" si="25"/>
        <v>0</v>
      </c>
      <c r="T131" s="124"/>
      <c r="U131" s="118"/>
      <c r="V131" s="131"/>
    </row>
    <row r="132" spans="1:22" ht="12.75">
      <c r="A132" s="207">
        <f t="shared" si="19"/>
        <v>124</v>
      </c>
      <c r="B132" s="121" t="s">
        <v>117</v>
      </c>
      <c r="C132" s="126">
        <f t="shared" si="20"/>
        <v>0</v>
      </c>
      <c r="D132" s="124">
        <f t="shared" si="20"/>
        <v>0</v>
      </c>
      <c r="E132" s="124"/>
      <c r="F132" s="125"/>
      <c r="G132" s="137">
        <f t="shared" si="24"/>
        <v>0</v>
      </c>
      <c r="H132" s="124"/>
      <c r="I132" s="124"/>
      <c r="J132" s="131"/>
      <c r="K132" s="212"/>
      <c r="L132" s="210"/>
      <c r="M132" s="210"/>
      <c r="N132" s="209"/>
      <c r="O132" s="212"/>
      <c r="P132" s="210"/>
      <c r="Q132" s="210"/>
      <c r="R132" s="209"/>
      <c r="S132" s="126"/>
      <c r="T132" s="118"/>
      <c r="U132" s="118"/>
      <c r="V132" s="131"/>
    </row>
    <row r="133" spans="1:22" ht="12.75">
      <c r="A133" s="207">
        <f t="shared" si="19"/>
        <v>125</v>
      </c>
      <c r="B133" s="121" t="s">
        <v>404</v>
      </c>
      <c r="C133" s="126">
        <f t="shared" si="20"/>
        <v>0</v>
      </c>
      <c r="D133" s="124">
        <f t="shared" si="20"/>
        <v>0</v>
      </c>
      <c r="E133" s="124"/>
      <c r="F133" s="125"/>
      <c r="G133" s="137">
        <f>G134</f>
        <v>0</v>
      </c>
      <c r="H133" s="124"/>
      <c r="I133" s="124"/>
      <c r="J133" s="214"/>
      <c r="K133" s="219"/>
      <c r="L133" s="210"/>
      <c r="M133" s="210"/>
      <c r="N133" s="214"/>
      <c r="O133" s="219"/>
      <c r="P133" s="210"/>
      <c r="Q133" s="210"/>
      <c r="R133" s="214"/>
      <c r="S133" s="219"/>
      <c r="T133" s="210"/>
      <c r="U133" s="210"/>
      <c r="V133" s="214"/>
    </row>
    <row r="134" spans="1:22" ht="12.75">
      <c r="A134" s="207">
        <f t="shared" si="19"/>
        <v>126</v>
      </c>
      <c r="B134" s="121" t="s">
        <v>405</v>
      </c>
      <c r="C134" s="112">
        <f t="shared" si="20"/>
        <v>0</v>
      </c>
      <c r="D134" s="118">
        <f t="shared" si="20"/>
        <v>0</v>
      </c>
      <c r="E134" s="124"/>
      <c r="F134" s="125"/>
      <c r="G134" s="219">
        <f t="shared" si="24"/>
        <v>0</v>
      </c>
      <c r="H134" s="118"/>
      <c r="I134" s="124"/>
      <c r="J134" s="214"/>
      <c r="K134" s="219"/>
      <c r="L134" s="210"/>
      <c r="M134" s="210"/>
      <c r="N134" s="214"/>
      <c r="O134" s="219"/>
      <c r="P134" s="210"/>
      <c r="Q134" s="210"/>
      <c r="R134" s="214"/>
      <c r="S134" s="137"/>
      <c r="T134" s="124"/>
      <c r="U134" s="124"/>
      <c r="V134" s="138"/>
    </row>
    <row r="135" spans="1:22" ht="12.75">
      <c r="A135" s="207">
        <f t="shared" si="19"/>
        <v>127</v>
      </c>
      <c r="B135" s="121" t="s">
        <v>369</v>
      </c>
      <c r="C135" s="126">
        <f t="shared" si="20"/>
        <v>0</v>
      </c>
      <c r="D135" s="124">
        <f t="shared" si="20"/>
        <v>0</v>
      </c>
      <c r="E135" s="124"/>
      <c r="F135" s="125"/>
      <c r="G135" s="137">
        <f>G136+G137</f>
        <v>0</v>
      </c>
      <c r="H135" s="124"/>
      <c r="I135" s="210"/>
      <c r="J135" s="214"/>
      <c r="K135" s="219"/>
      <c r="L135" s="210"/>
      <c r="M135" s="210"/>
      <c r="N135" s="214"/>
      <c r="O135" s="219"/>
      <c r="P135" s="210"/>
      <c r="Q135" s="210"/>
      <c r="R135" s="214"/>
      <c r="S135" s="219"/>
      <c r="T135" s="210"/>
      <c r="U135" s="210"/>
      <c r="V135" s="214"/>
    </row>
    <row r="136" spans="1:22" ht="12.75">
      <c r="A136" s="207">
        <f t="shared" si="19"/>
        <v>128</v>
      </c>
      <c r="B136" s="142" t="s">
        <v>406</v>
      </c>
      <c r="C136" s="112">
        <f t="shared" si="20"/>
        <v>0</v>
      </c>
      <c r="D136" s="118">
        <f t="shared" si="20"/>
        <v>0</v>
      </c>
      <c r="E136" s="124"/>
      <c r="F136" s="125"/>
      <c r="G136" s="212">
        <f t="shared" si="24"/>
        <v>0</v>
      </c>
      <c r="H136" s="118"/>
      <c r="I136" s="124"/>
      <c r="J136" s="209"/>
      <c r="K136" s="212"/>
      <c r="L136" s="210"/>
      <c r="M136" s="210"/>
      <c r="N136" s="209"/>
      <c r="O136" s="212"/>
      <c r="P136" s="210"/>
      <c r="Q136" s="210"/>
      <c r="R136" s="209"/>
      <c r="S136" s="126"/>
      <c r="T136" s="124"/>
      <c r="U136" s="124"/>
      <c r="V136" s="127"/>
    </row>
    <row r="137" spans="1:22" ht="12.75">
      <c r="A137" s="207">
        <f t="shared" si="19"/>
        <v>129</v>
      </c>
      <c r="B137" s="255" t="s">
        <v>407</v>
      </c>
      <c r="C137" s="112">
        <f t="shared" si="20"/>
        <v>0</v>
      </c>
      <c r="D137" s="118">
        <f t="shared" si="20"/>
        <v>0</v>
      </c>
      <c r="E137" s="124"/>
      <c r="F137" s="125"/>
      <c r="G137" s="212">
        <f t="shared" si="24"/>
        <v>0</v>
      </c>
      <c r="H137" s="118"/>
      <c r="I137" s="124"/>
      <c r="J137" s="209"/>
      <c r="K137" s="212"/>
      <c r="L137" s="210"/>
      <c r="M137" s="210"/>
      <c r="N137" s="209"/>
      <c r="O137" s="212"/>
      <c r="P137" s="210"/>
      <c r="Q137" s="210"/>
      <c r="R137" s="209"/>
      <c r="S137" s="126"/>
      <c r="T137" s="124"/>
      <c r="U137" s="124"/>
      <c r="V137" s="127"/>
    </row>
    <row r="138" spans="1:22" ht="12.75">
      <c r="A138" s="207">
        <v>130</v>
      </c>
      <c r="B138" s="121" t="s">
        <v>342</v>
      </c>
      <c r="C138" s="126">
        <f>G138+K138+O138+S138</f>
        <v>37.467</v>
      </c>
      <c r="D138" s="124">
        <f>H138+L138+P138+T138</f>
        <v>37.467</v>
      </c>
      <c r="E138" s="124">
        <f t="shared" si="20"/>
        <v>18.872</v>
      </c>
      <c r="F138" s="125"/>
      <c r="G138" s="126">
        <f>+H138</f>
        <v>33.467</v>
      </c>
      <c r="H138" s="124">
        <v>33.467</v>
      </c>
      <c r="I138" s="124">
        <v>18.872</v>
      </c>
      <c r="J138" s="209"/>
      <c r="K138" s="212"/>
      <c r="L138" s="210"/>
      <c r="M138" s="210"/>
      <c r="N138" s="209"/>
      <c r="O138" s="212"/>
      <c r="P138" s="210"/>
      <c r="Q138" s="210"/>
      <c r="R138" s="209"/>
      <c r="S138" s="126">
        <f>T138+V138</f>
        <v>4</v>
      </c>
      <c r="T138" s="124">
        <v>4</v>
      </c>
      <c r="U138" s="124"/>
      <c r="V138" s="127"/>
    </row>
    <row r="139" spans="1:22" ht="13.5" thickBot="1">
      <c r="A139" s="236">
        <v>131</v>
      </c>
      <c r="B139" s="144" t="s">
        <v>386</v>
      </c>
      <c r="C139" s="148">
        <f>G139+K139+O139+S139</f>
        <v>27.848</v>
      </c>
      <c r="D139" s="146">
        <f>H139+L139+P139+T139</f>
        <v>27.848</v>
      </c>
      <c r="E139" s="146">
        <f>I139+M139+Q139+U139</f>
        <v>19.054</v>
      </c>
      <c r="F139" s="147"/>
      <c r="G139" s="163">
        <f>+H139</f>
        <v>27.448</v>
      </c>
      <c r="H139" s="162">
        <v>27.448</v>
      </c>
      <c r="I139" s="162">
        <v>19.054</v>
      </c>
      <c r="J139" s="239"/>
      <c r="K139" s="256"/>
      <c r="L139" s="257"/>
      <c r="M139" s="257"/>
      <c r="N139" s="258"/>
      <c r="O139" s="256"/>
      <c r="P139" s="257"/>
      <c r="Q139" s="257"/>
      <c r="R139" s="258"/>
      <c r="S139" s="126">
        <f>T139+V139</f>
        <v>0.4</v>
      </c>
      <c r="T139" s="146">
        <v>0.4</v>
      </c>
      <c r="U139" s="146"/>
      <c r="V139" s="149"/>
    </row>
    <row r="140" spans="1:22" ht="45.75" thickBot="1">
      <c r="A140" s="187">
        <v>132</v>
      </c>
      <c r="B140" s="259" t="s">
        <v>408</v>
      </c>
      <c r="C140" s="189">
        <f t="shared" si="20"/>
        <v>0</v>
      </c>
      <c r="D140" s="175">
        <f t="shared" si="20"/>
        <v>0</v>
      </c>
      <c r="E140" s="175">
        <f t="shared" si="20"/>
        <v>0</v>
      </c>
      <c r="F140" s="179">
        <f t="shared" si="20"/>
        <v>0</v>
      </c>
      <c r="G140" s="189">
        <f>G141+SUM(G157:G168)+G170+G173</f>
        <v>0</v>
      </c>
      <c r="H140" s="178">
        <f>H141+SUM(H157:H168)+H170+H173</f>
        <v>0</v>
      </c>
      <c r="I140" s="175">
        <f>I141+SUM(I157:I168)+I170+I173</f>
        <v>0</v>
      </c>
      <c r="J140" s="181">
        <f>J141+SUM(J157:J168)+J170+J173</f>
        <v>0</v>
      </c>
      <c r="K140" s="190">
        <f>K141+SUM(K158:K168)+K173</f>
        <v>0</v>
      </c>
      <c r="L140" s="175">
        <f>L141+SUM(L158:L168)+L173</f>
        <v>0</v>
      </c>
      <c r="M140" s="175">
        <f>M141+SUM(M157:M168)+M170+M173</f>
        <v>0</v>
      </c>
      <c r="N140" s="181"/>
      <c r="O140" s="189"/>
      <c r="P140" s="175"/>
      <c r="Q140" s="175"/>
      <c r="R140" s="181"/>
      <c r="S140" s="189">
        <f>S141+SUM(S157:S168)+S170+S173</f>
        <v>0</v>
      </c>
      <c r="T140" s="175">
        <f>T157+T173</f>
        <v>0</v>
      </c>
      <c r="U140" s="175">
        <f>U157+U173</f>
        <v>0</v>
      </c>
      <c r="V140" s="181"/>
    </row>
    <row r="141" spans="1:22" ht="12.75">
      <c r="A141" s="192">
        <f t="shared" si="19"/>
        <v>133</v>
      </c>
      <c r="B141" s="206" t="s">
        <v>354</v>
      </c>
      <c r="C141" s="201">
        <f t="shared" si="20"/>
        <v>0</v>
      </c>
      <c r="D141" s="199">
        <f t="shared" si="20"/>
        <v>0</v>
      </c>
      <c r="E141" s="199"/>
      <c r="F141" s="202">
        <f t="shared" si="20"/>
        <v>0</v>
      </c>
      <c r="G141" s="199">
        <f>SUM(G142:G156)</f>
        <v>0</v>
      </c>
      <c r="H141" s="199">
        <f>SUM(H142:H156)</f>
        <v>0</v>
      </c>
      <c r="I141" s="199"/>
      <c r="J141" s="203">
        <f>SUM(J142:J156)</f>
        <v>0</v>
      </c>
      <c r="K141" s="204">
        <f>SUM(K142:K153)+K154</f>
        <v>0</v>
      </c>
      <c r="L141" s="199">
        <f>SUM(L142:L153)</f>
        <v>0</v>
      </c>
      <c r="M141" s="199">
        <f>SUM(M142:M153)</f>
        <v>0</v>
      </c>
      <c r="N141" s="229"/>
      <c r="O141" s="248"/>
      <c r="P141" s="233"/>
      <c r="Q141" s="233"/>
      <c r="R141" s="229"/>
      <c r="S141" s="248"/>
      <c r="T141" s="233"/>
      <c r="U141" s="233"/>
      <c r="V141" s="229"/>
    </row>
    <row r="142" spans="1:22" ht="12.75">
      <c r="A142" s="207">
        <f t="shared" si="19"/>
        <v>134</v>
      </c>
      <c r="B142" s="142" t="s">
        <v>409</v>
      </c>
      <c r="C142" s="112">
        <f t="shared" si="20"/>
        <v>0</v>
      </c>
      <c r="D142" s="210">
        <f t="shared" si="20"/>
        <v>0</v>
      </c>
      <c r="E142" s="124"/>
      <c r="F142" s="127"/>
      <c r="G142" s="216">
        <f t="shared" si="24"/>
        <v>0</v>
      </c>
      <c r="H142" s="210"/>
      <c r="I142" s="210"/>
      <c r="J142" s="211"/>
      <c r="K142" s="212"/>
      <c r="L142" s="210"/>
      <c r="M142" s="210"/>
      <c r="N142" s="209"/>
      <c r="O142" s="212"/>
      <c r="P142" s="210"/>
      <c r="Q142" s="210"/>
      <c r="R142" s="209"/>
      <c r="S142" s="212"/>
      <c r="T142" s="210"/>
      <c r="U142" s="210"/>
      <c r="V142" s="209"/>
    </row>
    <row r="143" spans="1:22" ht="12.75">
      <c r="A143" s="207">
        <f>+A142+1</f>
        <v>135</v>
      </c>
      <c r="B143" s="142" t="s">
        <v>410</v>
      </c>
      <c r="C143" s="112">
        <f t="shared" si="20"/>
        <v>0</v>
      </c>
      <c r="D143" s="210">
        <f t="shared" si="20"/>
        <v>0</v>
      </c>
      <c r="E143" s="124"/>
      <c r="F143" s="127"/>
      <c r="G143" s="216">
        <f t="shared" si="24"/>
        <v>0</v>
      </c>
      <c r="H143" s="210"/>
      <c r="I143" s="210"/>
      <c r="J143" s="211"/>
      <c r="K143" s="212"/>
      <c r="L143" s="210"/>
      <c r="M143" s="210"/>
      <c r="N143" s="209"/>
      <c r="O143" s="212"/>
      <c r="P143" s="210"/>
      <c r="Q143" s="210"/>
      <c r="R143" s="209"/>
      <c r="S143" s="212"/>
      <c r="T143" s="210"/>
      <c r="U143" s="210"/>
      <c r="V143" s="209"/>
    </row>
    <row r="144" spans="1:22" ht="12.75">
      <c r="A144" s="207">
        <f>+A143+1</f>
        <v>136</v>
      </c>
      <c r="B144" s="142" t="s">
        <v>411</v>
      </c>
      <c r="C144" s="112">
        <f t="shared" si="20"/>
        <v>0</v>
      </c>
      <c r="D144" s="210">
        <f t="shared" si="20"/>
        <v>0</v>
      </c>
      <c r="E144" s="124"/>
      <c r="F144" s="127"/>
      <c r="G144" s="216">
        <f t="shared" si="24"/>
        <v>0</v>
      </c>
      <c r="H144" s="210"/>
      <c r="I144" s="210"/>
      <c r="J144" s="211"/>
      <c r="K144" s="212"/>
      <c r="L144" s="210"/>
      <c r="M144" s="210"/>
      <c r="N144" s="209"/>
      <c r="O144" s="212"/>
      <c r="P144" s="210"/>
      <c r="Q144" s="210"/>
      <c r="R144" s="209"/>
      <c r="S144" s="212"/>
      <c r="T144" s="210"/>
      <c r="U144" s="210"/>
      <c r="V144" s="209"/>
    </row>
    <row r="145" spans="1:22" ht="12.75">
      <c r="A145" s="207">
        <v>137</v>
      </c>
      <c r="B145" s="142" t="s">
        <v>412</v>
      </c>
      <c r="C145" s="112">
        <f t="shared" si="20"/>
        <v>0</v>
      </c>
      <c r="D145" s="210">
        <f t="shared" si="20"/>
        <v>0</v>
      </c>
      <c r="E145" s="124"/>
      <c r="F145" s="127"/>
      <c r="G145" s="216">
        <f t="shared" si="24"/>
        <v>0</v>
      </c>
      <c r="H145" s="208"/>
      <c r="I145" s="210"/>
      <c r="J145" s="211"/>
      <c r="K145" s="212"/>
      <c r="L145" s="210"/>
      <c r="M145" s="210"/>
      <c r="N145" s="209"/>
      <c r="O145" s="212"/>
      <c r="P145" s="210"/>
      <c r="Q145" s="210"/>
      <c r="R145" s="209"/>
      <c r="S145" s="212"/>
      <c r="T145" s="210"/>
      <c r="U145" s="210"/>
      <c r="V145" s="209"/>
    </row>
    <row r="146" spans="1:22" ht="12.75">
      <c r="A146" s="207">
        <v>138</v>
      </c>
      <c r="B146" s="235" t="s">
        <v>413</v>
      </c>
      <c r="C146" s="112">
        <f t="shared" si="20"/>
        <v>0</v>
      </c>
      <c r="D146" s="210">
        <f t="shared" si="20"/>
        <v>0</v>
      </c>
      <c r="E146" s="124"/>
      <c r="F146" s="127"/>
      <c r="G146" s="216">
        <f t="shared" si="24"/>
        <v>0</v>
      </c>
      <c r="H146" s="210"/>
      <c r="I146" s="210"/>
      <c r="J146" s="211"/>
      <c r="K146" s="212"/>
      <c r="L146" s="210"/>
      <c r="M146" s="210"/>
      <c r="N146" s="209"/>
      <c r="O146" s="212"/>
      <c r="P146" s="210"/>
      <c r="Q146" s="210"/>
      <c r="R146" s="209"/>
      <c r="S146" s="212"/>
      <c r="T146" s="210"/>
      <c r="U146" s="210"/>
      <c r="V146" s="209"/>
    </row>
    <row r="147" spans="1:22" ht="12.75">
      <c r="A147" s="207">
        <f>+A146+1</f>
        <v>139</v>
      </c>
      <c r="B147" s="142" t="s">
        <v>414</v>
      </c>
      <c r="C147" s="112">
        <f t="shared" si="20"/>
        <v>0</v>
      </c>
      <c r="D147" s="210">
        <f t="shared" si="20"/>
        <v>0</v>
      </c>
      <c r="E147" s="124"/>
      <c r="F147" s="127"/>
      <c r="G147" s="216"/>
      <c r="H147" s="210"/>
      <c r="I147" s="210"/>
      <c r="J147" s="211"/>
      <c r="K147" s="212">
        <f>L147+N147</f>
        <v>0</v>
      </c>
      <c r="L147" s="210"/>
      <c r="M147" s="210"/>
      <c r="N147" s="209"/>
      <c r="O147" s="212"/>
      <c r="P147" s="210"/>
      <c r="Q147" s="210"/>
      <c r="R147" s="209"/>
      <c r="S147" s="212"/>
      <c r="T147" s="210"/>
      <c r="U147" s="210"/>
      <c r="V147" s="209"/>
    </row>
    <row r="148" spans="1:22" ht="12.75">
      <c r="A148" s="207">
        <f>+A147+1</f>
        <v>140</v>
      </c>
      <c r="B148" s="142" t="s">
        <v>415</v>
      </c>
      <c r="C148" s="112">
        <f t="shared" si="20"/>
        <v>0</v>
      </c>
      <c r="D148" s="210">
        <f t="shared" si="20"/>
        <v>0</v>
      </c>
      <c r="E148" s="124"/>
      <c r="F148" s="127"/>
      <c r="G148" s="216"/>
      <c r="H148" s="210"/>
      <c r="I148" s="210"/>
      <c r="J148" s="211"/>
      <c r="K148" s="212">
        <f>L148+N148</f>
        <v>0</v>
      </c>
      <c r="L148" s="210"/>
      <c r="M148" s="210"/>
      <c r="N148" s="209"/>
      <c r="O148" s="212"/>
      <c r="P148" s="210"/>
      <c r="Q148" s="210"/>
      <c r="R148" s="209"/>
      <c r="S148" s="212"/>
      <c r="T148" s="210"/>
      <c r="U148" s="210"/>
      <c r="V148" s="209"/>
    </row>
    <row r="149" spans="1:22" ht="12.75">
      <c r="A149" s="207">
        <v>141</v>
      </c>
      <c r="B149" s="142" t="s">
        <v>416</v>
      </c>
      <c r="C149" s="112"/>
      <c r="D149" s="210"/>
      <c r="E149" s="124"/>
      <c r="F149" s="127"/>
      <c r="G149" s="216"/>
      <c r="H149" s="210"/>
      <c r="I149" s="210"/>
      <c r="J149" s="211"/>
      <c r="K149" s="212">
        <f>L149+N149</f>
        <v>0</v>
      </c>
      <c r="L149" s="210"/>
      <c r="M149" s="210"/>
      <c r="N149" s="209"/>
      <c r="O149" s="212"/>
      <c r="P149" s="210"/>
      <c r="Q149" s="210"/>
      <c r="R149" s="209"/>
      <c r="S149" s="212"/>
      <c r="T149" s="210"/>
      <c r="U149" s="210"/>
      <c r="V149" s="209"/>
    </row>
    <row r="150" spans="1:22" ht="12.75">
      <c r="A150" s="207">
        <v>142</v>
      </c>
      <c r="B150" s="142" t="s">
        <v>417</v>
      </c>
      <c r="C150" s="112">
        <f t="shared" si="20"/>
        <v>0</v>
      </c>
      <c r="D150" s="210">
        <f t="shared" si="20"/>
        <v>0</v>
      </c>
      <c r="E150" s="124"/>
      <c r="F150" s="127"/>
      <c r="G150" s="216">
        <f t="shared" si="24"/>
        <v>0</v>
      </c>
      <c r="H150" s="210"/>
      <c r="I150" s="210"/>
      <c r="J150" s="211"/>
      <c r="K150" s="212"/>
      <c r="L150" s="210"/>
      <c r="M150" s="210"/>
      <c r="N150" s="209"/>
      <c r="O150" s="212"/>
      <c r="P150" s="210"/>
      <c r="Q150" s="210"/>
      <c r="R150" s="209"/>
      <c r="S150" s="212"/>
      <c r="T150" s="210"/>
      <c r="U150" s="210"/>
      <c r="V150" s="209"/>
    </row>
    <row r="151" spans="1:22" ht="38.25">
      <c r="A151" s="260">
        <v>143</v>
      </c>
      <c r="B151" s="261" t="s">
        <v>418</v>
      </c>
      <c r="C151" s="262">
        <f t="shared" si="20"/>
        <v>0</v>
      </c>
      <c r="D151" s="263">
        <f>H151+L151+P151+T151</f>
        <v>0</v>
      </c>
      <c r="E151" s="264"/>
      <c r="F151" s="265"/>
      <c r="G151" s="266">
        <f t="shared" si="24"/>
        <v>0</v>
      </c>
      <c r="H151" s="267"/>
      <c r="I151" s="268"/>
      <c r="J151" s="269"/>
      <c r="K151" s="212"/>
      <c r="L151" s="268"/>
      <c r="M151" s="268"/>
      <c r="N151" s="270"/>
      <c r="O151" s="271"/>
      <c r="P151" s="268"/>
      <c r="Q151" s="268"/>
      <c r="R151" s="270"/>
      <c r="S151" s="143"/>
      <c r="T151" s="268"/>
      <c r="U151" s="268"/>
      <c r="V151" s="270"/>
    </row>
    <row r="152" spans="1:22" ht="12.75">
      <c r="A152" s="260">
        <v>144</v>
      </c>
      <c r="B152" s="261" t="s">
        <v>419</v>
      </c>
      <c r="C152" s="262">
        <f t="shared" si="20"/>
        <v>0</v>
      </c>
      <c r="D152" s="263">
        <f>H152+L152+P152+T152</f>
        <v>0</v>
      </c>
      <c r="E152" s="263">
        <f>I152+M152+Q152+U152</f>
        <v>0</v>
      </c>
      <c r="F152" s="265"/>
      <c r="G152" s="266"/>
      <c r="H152" s="267"/>
      <c r="I152" s="268"/>
      <c r="J152" s="269"/>
      <c r="K152" s="212">
        <f>L152+N152</f>
        <v>0</v>
      </c>
      <c r="L152" s="268"/>
      <c r="M152" s="268"/>
      <c r="N152" s="270"/>
      <c r="O152" s="271"/>
      <c r="P152" s="268"/>
      <c r="Q152" s="268"/>
      <c r="R152" s="270"/>
      <c r="S152" s="143"/>
      <c r="T152" s="268"/>
      <c r="U152" s="268"/>
      <c r="V152" s="270"/>
    </row>
    <row r="153" spans="1:22" ht="25.5">
      <c r="A153" s="207">
        <v>145</v>
      </c>
      <c r="B153" s="220" t="s">
        <v>420</v>
      </c>
      <c r="C153" s="112">
        <f t="shared" si="20"/>
        <v>0</v>
      </c>
      <c r="D153" s="263"/>
      <c r="E153" s="124"/>
      <c r="F153" s="131">
        <f t="shared" si="20"/>
        <v>0</v>
      </c>
      <c r="G153" s="266">
        <f t="shared" si="24"/>
        <v>0</v>
      </c>
      <c r="H153" s="210"/>
      <c r="I153" s="210"/>
      <c r="J153" s="211"/>
      <c r="K153" s="212"/>
      <c r="L153" s="210"/>
      <c r="M153" s="210"/>
      <c r="N153" s="209"/>
      <c r="O153" s="212"/>
      <c r="P153" s="210"/>
      <c r="Q153" s="210"/>
      <c r="R153" s="209"/>
      <c r="S153" s="212"/>
      <c r="T153" s="210"/>
      <c r="U153" s="210"/>
      <c r="V153" s="209"/>
    </row>
    <row r="154" spans="1:22" ht="25.5">
      <c r="A154" s="207">
        <v>146</v>
      </c>
      <c r="B154" s="272" t="s">
        <v>280</v>
      </c>
      <c r="C154" s="112">
        <f t="shared" si="20"/>
        <v>0</v>
      </c>
      <c r="D154" s="263"/>
      <c r="E154" s="124"/>
      <c r="F154" s="131">
        <f t="shared" si="20"/>
        <v>0</v>
      </c>
      <c r="G154" s="266">
        <f t="shared" si="24"/>
        <v>0</v>
      </c>
      <c r="H154" s="210"/>
      <c r="I154" s="210"/>
      <c r="J154" s="211"/>
      <c r="K154" s="212"/>
      <c r="L154" s="210"/>
      <c r="M154" s="210"/>
      <c r="N154" s="209"/>
      <c r="O154" s="212"/>
      <c r="P154" s="210"/>
      <c r="Q154" s="210"/>
      <c r="R154" s="209"/>
      <c r="S154" s="212"/>
      <c r="T154" s="210"/>
      <c r="U154" s="210"/>
      <c r="V154" s="209"/>
    </row>
    <row r="155" spans="1:22" ht="12.75">
      <c r="A155" s="207">
        <v>147</v>
      </c>
      <c r="B155" s="272" t="s">
        <v>421</v>
      </c>
      <c r="C155" s="112">
        <f t="shared" si="20"/>
        <v>0</v>
      </c>
      <c r="D155" s="263">
        <f>H155+L155+P155+T155</f>
        <v>0</v>
      </c>
      <c r="E155" s="124"/>
      <c r="F155" s="131"/>
      <c r="G155" s="266">
        <f t="shared" si="24"/>
        <v>0</v>
      </c>
      <c r="H155" s="210"/>
      <c r="I155" s="210"/>
      <c r="J155" s="211"/>
      <c r="K155" s="212"/>
      <c r="L155" s="210"/>
      <c r="M155" s="210"/>
      <c r="N155" s="209"/>
      <c r="O155" s="212"/>
      <c r="P155" s="210"/>
      <c r="Q155" s="210"/>
      <c r="R155" s="209"/>
      <c r="S155" s="212"/>
      <c r="T155" s="210"/>
      <c r="U155" s="210"/>
      <c r="V155" s="209"/>
    </row>
    <row r="156" spans="1:22" ht="12.75">
      <c r="A156" s="207">
        <v>148</v>
      </c>
      <c r="B156" s="272" t="s">
        <v>422</v>
      </c>
      <c r="C156" s="112">
        <f t="shared" si="20"/>
        <v>0</v>
      </c>
      <c r="D156" s="263">
        <f>H156+L156+P156+T156</f>
        <v>0</v>
      </c>
      <c r="E156" s="124"/>
      <c r="F156" s="131"/>
      <c r="G156" s="266">
        <f t="shared" si="24"/>
        <v>0</v>
      </c>
      <c r="H156" s="210"/>
      <c r="I156" s="210"/>
      <c r="J156" s="211"/>
      <c r="K156" s="212"/>
      <c r="L156" s="210"/>
      <c r="M156" s="210"/>
      <c r="N156" s="209"/>
      <c r="O156" s="212"/>
      <c r="P156" s="210"/>
      <c r="Q156" s="210"/>
      <c r="R156" s="209"/>
      <c r="S156" s="212"/>
      <c r="T156" s="210"/>
      <c r="U156" s="210"/>
      <c r="V156" s="209"/>
    </row>
    <row r="157" spans="1:22" ht="12.75">
      <c r="A157" s="207">
        <v>149</v>
      </c>
      <c r="B157" s="121" t="s">
        <v>150</v>
      </c>
      <c r="C157" s="126">
        <f t="shared" si="20"/>
        <v>0</v>
      </c>
      <c r="D157" s="124">
        <f t="shared" si="20"/>
        <v>0</v>
      </c>
      <c r="E157" s="124">
        <f t="shared" si="20"/>
        <v>0</v>
      </c>
      <c r="F157" s="127"/>
      <c r="G157" s="122">
        <f t="shared" si="24"/>
        <v>0</v>
      </c>
      <c r="H157" s="124"/>
      <c r="I157" s="124"/>
      <c r="J157" s="125"/>
      <c r="K157" s="126"/>
      <c r="L157" s="124"/>
      <c r="M157" s="124"/>
      <c r="N157" s="209"/>
      <c r="O157" s="212"/>
      <c r="P157" s="210"/>
      <c r="Q157" s="210"/>
      <c r="R157" s="209"/>
      <c r="S157" s="126">
        <f>T157+V157</f>
        <v>0</v>
      </c>
      <c r="T157" s="124"/>
      <c r="U157" s="124"/>
      <c r="V157" s="127"/>
    </row>
    <row r="158" spans="1:22" ht="12.75">
      <c r="A158" s="207">
        <f aca="true" t="shared" si="26" ref="A158:A205">+A157+1</f>
        <v>150</v>
      </c>
      <c r="B158" s="121" t="s">
        <v>108</v>
      </c>
      <c r="C158" s="126">
        <f t="shared" si="20"/>
        <v>0</v>
      </c>
      <c r="D158" s="124">
        <f t="shared" si="20"/>
        <v>0</v>
      </c>
      <c r="E158" s="124">
        <f t="shared" si="20"/>
        <v>0</v>
      </c>
      <c r="F158" s="127"/>
      <c r="G158" s="122"/>
      <c r="H158" s="118"/>
      <c r="I158" s="118"/>
      <c r="J158" s="129"/>
      <c r="K158" s="126">
        <f aca="true" t="shared" si="27" ref="K158:K169">L158+N158</f>
        <v>0</v>
      </c>
      <c r="L158" s="124"/>
      <c r="M158" s="124"/>
      <c r="N158" s="131"/>
      <c r="O158" s="212"/>
      <c r="P158" s="210"/>
      <c r="Q158" s="210"/>
      <c r="R158" s="209"/>
      <c r="S158" s="212"/>
      <c r="T158" s="210"/>
      <c r="U158" s="210"/>
      <c r="V158" s="209"/>
    </row>
    <row r="159" spans="1:22" ht="12.75">
      <c r="A159" s="207">
        <f t="shared" si="26"/>
        <v>151</v>
      </c>
      <c r="B159" s="121" t="s">
        <v>109</v>
      </c>
      <c r="C159" s="126">
        <f t="shared" si="20"/>
        <v>0</v>
      </c>
      <c r="D159" s="124">
        <f t="shared" si="20"/>
        <v>0</v>
      </c>
      <c r="E159" s="124">
        <f t="shared" si="20"/>
        <v>0</v>
      </c>
      <c r="F159" s="127"/>
      <c r="G159" s="122"/>
      <c r="H159" s="118"/>
      <c r="I159" s="118"/>
      <c r="J159" s="129"/>
      <c r="K159" s="126">
        <f t="shared" si="27"/>
        <v>0</v>
      </c>
      <c r="L159" s="124"/>
      <c r="M159" s="124"/>
      <c r="N159" s="131"/>
      <c r="O159" s="212"/>
      <c r="P159" s="210"/>
      <c r="Q159" s="210"/>
      <c r="R159" s="209"/>
      <c r="S159" s="212"/>
      <c r="T159" s="210"/>
      <c r="U159" s="210"/>
      <c r="V159" s="209"/>
    </row>
    <row r="160" spans="1:22" ht="12.75">
      <c r="A160" s="207">
        <f t="shared" si="26"/>
        <v>152</v>
      </c>
      <c r="B160" s="121" t="s">
        <v>110</v>
      </c>
      <c r="C160" s="126">
        <f t="shared" si="20"/>
        <v>0</v>
      </c>
      <c r="D160" s="124">
        <f t="shared" si="20"/>
        <v>0</v>
      </c>
      <c r="E160" s="124">
        <f t="shared" si="20"/>
        <v>0</v>
      </c>
      <c r="F160" s="127"/>
      <c r="G160" s="122"/>
      <c r="H160" s="118"/>
      <c r="I160" s="118"/>
      <c r="J160" s="129"/>
      <c r="K160" s="126">
        <f t="shared" si="27"/>
        <v>0</v>
      </c>
      <c r="L160" s="124"/>
      <c r="M160" s="124"/>
      <c r="N160" s="131"/>
      <c r="O160" s="212"/>
      <c r="P160" s="210"/>
      <c r="Q160" s="210"/>
      <c r="R160" s="209"/>
      <c r="S160" s="212"/>
      <c r="T160" s="210"/>
      <c r="U160" s="210"/>
      <c r="V160" s="209"/>
    </row>
    <row r="161" spans="1:22" ht="12.75">
      <c r="A161" s="207">
        <f t="shared" si="26"/>
        <v>153</v>
      </c>
      <c r="B161" s="121" t="s">
        <v>111</v>
      </c>
      <c r="C161" s="126">
        <f t="shared" si="20"/>
        <v>0</v>
      </c>
      <c r="D161" s="124">
        <f t="shared" si="20"/>
        <v>0</v>
      </c>
      <c r="E161" s="124">
        <f t="shared" si="20"/>
        <v>0</v>
      </c>
      <c r="F161" s="127"/>
      <c r="G161" s="122"/>
      <c r="H161" s="118"/>
      <c r="I161" s="118"/>
      <c r="J161" s="129"/>
      <c r="K161" s="126">
        <f t="shared" si="27"/>
        <v>0</v>
      </c>
      <c r="L161" s="124"/>
      <c r="M161" s="124"/>
      <c r="N161" s="131"/>
      <c r="O161" s="212"/>
      <c r="P161" s="210"/>
      <c r="Q161" s="210"/>
      <c r="R161" s="209"/>
      <c r="S161" s="212"/>
      <c r="T161" s="210"/>
      <c r="U161" s="210"/>
      <c r="V161" s="209"/>
    </row>
    <row r="162" spans="1:22" ht="12.75">
      <c r="A162" s="207">
        <f t="shared" si="26"/>
        <v>154</v>
      </c>
      <c r="B162" s="121" t="s">
        <v>112</v>
      </c>
      <c r="C162" s="126">
        <f t="shared" si="20"/>
        <v>0</v>
      </c>
      <c r="D162" s="124">
        <f t="shared" si="20"/>
        <v>0</v>
      </c>
      <c r="E162" s="124">
        <f t="shared" si="20"/>
        <v>0</v>
      </c>
      <c r="F162" s="127"/>
      <c r="G162" s="122"/>
      <c r="H162" s="118"/>
      <c r="I162" s="118"/>
      <c r="J162" s="129"/>
      <c r="K162" s="126">
        <f t="shared" si="27"/>
        <v>0</v>
      </c>
      <c r="L162" s="124"/>
      <c r="M162" s="124"/>
      <c r="N162" s="131"/>
      <c r="O162" s="212"/>
      <c r="P162" s="210"/>
      <c r="Q162" s="210"/>
      <c r="R162" s="209"/>
      <c r="S162" s="212"/>
      <c r="T162" s="210"/>
      <c r="U162" s="210"/>
      <c r="V162" s="209"/>
    </row>
    <row r="163" spans="1:22" ht="12.75">
      <c r="A163" s="207">
        <f t="shared" si="26"/>
        <v>155</v>
      </c>
      <c r="B163" s="121" t="s">
        <v>113</v>
      </c>
      <c r="C163" s="126">
        <f t="shared" si="20"/>
        <v>0</v>
      </c>
      <c r="D163" s="124">
        <f t="shared" si="20"/>
        <v>0</v>
      </c>
      <c r="E163" s="124">
        <f t="shared" si="20"/>
        <v>0</v>
      </c>
      <c r="F163" s="127"/>
      <c r="G163" s="122"/>
      <c r="H163" s="118"/>
      <c r="I163" s="118"/>
      <c r="J163" s="129"/>
      <c r="K163" s="126">
        <f t="shared" si="27"/>
        <v>0</v>
      </c>
      <c r="L163" s="124"/>
      <c r="M163" s="124"/>
      <c r="N163" s="131"/>
      <c r="O163" s="212"/>
      <c r="P163" s="210"/>
      <c r="Q163" s="210"/>
      <c r="R163" s="209"/>
      <c r="S163" s="212"/>
      <c r="T163" s="210"/>
      <c r="U163" s="210"/>
      <c r="V163" s="209"/>
    </row>
    <row r="164" spans="1:22" ht="12.75">
      <c r="A164" s="207">
        <f t="shared" si="26"/>
        <v>156</v>
      </c>
      <c r="B164" s="121" t="s">
        <v>114</v>
      </c>
      <c r="C164" s="126">
        <f t="shared" si="20"/>
        <v>0</v>
      </c>
      <c r="D164" s="124">
        <f t="shared" si="20"/>
        <v>0</v>
      </c>
      <c r="E164" s="124">
        <f t="shared" si="20"/>
        <v>0</v>
      </c>
      <c r="F164" s="127"/>
      <c r="G164" s="122"/>
      <c r="H164" s="118"/>
      <c r="I164" s="118"/>
      <c r="J164" s="129"/>
      <c r="K164" s="126">
        <f t="shared" si="27"/>
        <v>0</v>
      </c>
      <c r="L164" s="124"/>
      <c r="M164" s="124"/>
      <c r="N164" s="131"/>
      <c r="O164" s="212"/>
      <c r="P164" s="210"/>
      <c r="Q164" s="210"/>
      <c r="R164" s="209"/>
      <c r="S164" s="212"/>
      <c r="T164" s="210"/>
      <c r="U164" s="210"/>
      <c r="V164" s="209"/>
    </row>
    <row r="165" spans="1:22" ht="12.75">
      <c r="A165" s="207">
        <f t="shared" si="26"/>
        <v>157</v>
      </c>
      <c r="B165" s="121" t="s">
        <v>115</v>
      </c>
      <c r="C165" s="126">
        <f aca="true" t="shared" si="28" ref="C165:E174">G165+K165+O165+S165</f>
        <v>0</v>
      </c>
      <c r="D165" s="124">
        <f t="shared" si="28"/>
        <v>0</v>
      </c>
      <c r="E165" s="124">
        <f t="shared" si="28"/>
        <v>0</v>
      </c>
      <c r="F165" s="127"/>
      <c r="G165" s="122"/>
      <c r="H165" s="118"/>
      <c r="I165" s="118"/>
      <c r="J165" s="129"/>
      <c r="K165" s="126">
        <f t="shared" si="27"/>
        <v>0</v>
      </c>
      <c r="L165" s="124"/>
      <c r="M165" s="124"/>
      <c r="N165" s="131"/>
      <c r="O165" s="212"/>
      <c r="P165" s="210"/>
      <c r="Q165" s="210"/>
      <c r="R165" s="209"/>
      <c r="S165" s="212"/>
      <c r="T165" s="210"/>
      <c r="U165" s="210"/>
      <c r="V165" s="209"/>
    </row>
    <row r="166" spans="1:22" ht="12.75">
      <c r="A166" s="207">
        <f t="shared" si="26"/>
        <v>158</v>
      </c>
      <c r="B166" s="121" t="s">
        <v>151</v>
      </c>
      <c r="C166" s="126">
        <f t="shared" si="28"/>
        <v>0</v>
      </c>
      <c r="D166" s="124">
        <f t="shared" si="28"/>
        <v>0</v>
      </c>
      <c r="E166" s="124">
        <f t="shared" si="28"/>
        <v>0</v>
      </c>
      <c r="F166" s="127"/>
      <c r="G166" s="122">
        <f t="shared" si="24"/>
        <v>0</v>
      </c>
      <c r="H166" s="124"/>
      <c r="I166" s="118"/>
      <c r="J166" s="129"/>
      <c r="K166" s="126">
        <f t="shared" si="27"/>
        <v>0</v>
      </c>
      <c r="L166" s="124"/>
      <c r="M166" s="124"/>
      <c r="N166" s="131"/>
      <c r="O166" s="212"/>
      <c r="P166" s="210"/>
      <c r="Q166" s="210"/>
      <c r="R166" s="209"/>
      <c r="S166" s="212"/>
      <c r="T166" s="210"/>
      <c r="U166" s="210"/>
      <c r="V166" s="209"/>
    </row>
    <row r="167" spans="1:22" ht="12.75">
      <c r="A167" s="207">
        <f t="shared" si="26"/>
        <v>159</v>
      </c>
      <c r="B167" s="121" t="s">
        <v>117</v>
      </c>
      <c r="C167" s="126">
        <f t="shared" si="28"/>
        <v>0</v>
      </c>
      <c r="D167" s="124">
        <f t="shared" si="28"/>
        <v>0</v>
      </c>
      <c r="E167" s="124">
        <f t="shared" si="28"/>
        <v>0</v>
      </c>
      <c r="F167" s="127"/>
      <c r="G167" s="122"/>
      <c r="H167" s="118"/>
      <c r="I167" s="118"/>
      <c r="J167" s="129"/>
      <c r="K167" s="126">
        <f t="shared" si="27"/>
        <v>0</v>
      </c>
      <c r="L167" s="124"/>
      <c r="M167" s="124"/>
      <c r="N167" s="131"/>
      <c r="O167" s="212"/>
      <c r="P167" s="210"/>
      <c r="Q167" s="210"/>
      <c r="R167" s="209"/>
      <c r="S167" s="212"/>
      <c r="T167" s="210"/>
      <c r="U167" s="210"/>
      <c r="V167" s="209"/>
    </row>
    <row r="168" spans="1:22" ht="12.75">
      <c r="A168" s="207">
        <f t="shared" si="26"/>
        <v>160</v>
      </c>
      <c r="B168" s="159" t="s">
        <v>349</v>
      </c>
      <c r="C168" s="126">
        <f t="shared" si="28"/>
        <v>0</v>
      </c>
      <c r="D168" s="124">
        <f t="shared" si="28"/>
        <v>0</v>
      </c>
      <c r="E168" s="124">
        <f t="shared" si="28"/>
        <v>0</v>
      </c>
      <c r="F168" s="127"/>
      <c r="G168" s="217"/>
      <c r="H168" s="210"/>
      <c r="I168" s="210"/>
      <c r="J168" s="217"/>
      <c r="K168" s="137">
        <f t="shared" si="27"/>
        <v>0</v>
      </c>
      <c r="L168" s="124"/>
      <c r="M168" s="124"/>
      <c r="N168" s="214"/>
      <c r="O168" s="219"/>
      <c r="P168" s="210"/>
      <c r="Q168" s="210"/>
      <c r="R168" s="214"/>
      <c r="S168" s="219"/>
      <c r="T168" s="210"/>
      <c r="U168" s="210"/>
      <c r="V168" s="214"/>
    </row>
    <row r="169" spans="1:22" ht="12.75">
      <c r="A169" s="207">
        <f t="shared" si="26"/>
        <v>161</v>
      </c>
      <c r="B169" s="142" t="s">
        <v>423</v>
      </c>
      <c r="C169" s="112">
        <f t="shared" si="28"/>
        <v>0</v>
      </c>
      <c r="D169" s="118">
        <f t="shared" si="28"/>
        <v>0</v>
      </c>
      <c r="E169" s="118">
        <f t="shared" si="28"/>
        <v>0</v>
      </c>
      <c r="F169" s="127"/>
      <c r="G169" s="217"/>
      <c r="H169" s="124"/>
      <c r="I169" s="124"/>
      <c r="J169" s="213"/>
      <c r="K169" s="273">
        <f t="shared" si="27"/>
        <v>0</v>
      </c>
      <c r="L169" s="118"/>
      <c r="M169" s="118"/>
      <c r="N169" s="214"/>
      <c r="O169" s="219"/>
      <c r="P169" s="210"/>
      <c r="Q169" s="210"/>
      <c r="R169" s="214"/>
      <c r="S169" s="219"/>
      <c r="T169" s="210"/>
      <c r="U169" s="210"/>
      <c r="V169" s="214"/>
    </row>
    <row r="170" spans="1:22" ht="12.75">
      <c r="A170" s="207">
        <f t="shared" si="26"/>
        <v>162</v>
      </c>
      <c r="B170" s="121" t="s">
        <v>218</v>
      </c>
      <c r="C170" s="126">
        <f t="shared" si="28"/>
        <v>0</v>
      </c>
      <c r="D170" s="124">
        <f t="shared" si="28"/>
        <v>0</v>
      </c>
      <c r="E170" s="124"/>
      <c r="F170" s="127"/>
      <c r="G170" s="213">
        <f>G171+G172</f>
        <v>0</v>
      </c>
      <c r="H170" s="124"/>
      <c r="I170" s="210"/>
      <c r="J170" s="217"/>
      <c r="K170" s="219"/>
      <c r="L170" s="210"/>
      <c r="M170" s="210"/>
      <c r="N170" s="214"/>
      <c r="O170" s="219"/>
      <c r="P170" s="210"/>
      <c r="Q170" s="210"/>
      <c r="R170" s="214"/>
      <c r="S170" s="219"/>
      <c r="T170" s="210"/>
      <c r="U170" s="210"/>
      <c r="V170" s="214"/>
    </row>
    <row r="171" spans="1:22" ht="12.75">
      <c r="A171" s="207">
        <f t="shared" si="26"/>
        <v>163</v>
      </c>
      <c r="B171" s="235" t="s">
        <v>424</v>
      </c>
      <c r="C171" s="112">
        <f t="shared" si="28"/>
        <v>0</v>
      </c>
      <c r="D171" s="210">
        <f t="shared" si="28"/>
        <v>0</v>
      </c>
      <c r="E171" s="210"/>
      <c r="F171" s="209"/>
      <c r="G171" s="217">
        <f t="shared" si="24"/>
        <v>0</v>
      </c>
      <c r="H171" s="210"/>
      <c r="I171" s="210"/>
      <c r="J171" s="217"/>
      <c r="K171" s="219"/>
      <c r="L171" s="210"/>
      <c r="M171" s="210"/>
      <c r="N171" s="214"/>
      <c r="O171" s="219"/>
      <c r="P171" s="210"/>
      <c r="Q171" s="210"/>
      <c r="R171" s="214"/>
      <c r="S171" s="219"/>
      <c r="T171" s="210"/>
      <c r="U171" s="210"/>
      <c r="V171" s="214"/>
    </row>
    <row r="172" spans="1:22" ht="12.75">
      <c r="A172" s="207">
        <f t="shared" si="26"/>
        <v>164</v>
      </c>
      <c r="B172" s="142" t="s">
        <v>425</v>
      </c>
      <c r="C172" s="112">
        <f t="shared" si="28"/>
        <v>0</v>
      </c>
      <c r="D172" s="210">
        <f t="shared" si="28"/>
        <v>0</v>
      </c>
      <c r="E172" s="210"/>
      <c r="F172" s="209"/>
      <c r="G172" s="217">
        <f aca="true" t="shared" si="29" ref="G172:G207">H172+J172</f>
        <v>0</v>
      </c>
      <c r="H172" s="210"/>
      <c r="I172" s="210"/>
      <c r="J172" s="217"/>
      <c r="K172" s="219"/>
      <c r="L172" s="210"/>
      <c r="M172" s="210"/>
      <c r="N172" s="214"/>
      <c r="O172" s="219"/>
      <c r="P172" s="210"/>
      <c r="Q172" s="210"/>
      <c r="R172" s="214"/>
      <c r="S172" s="219"/>
      <c r="T172" s="210"/>
      <c r="U172" s="210"/>
      <c r="V172" s="214"/>
    </row>
    <row r="173" spans="1:22" ht="12.75">
      <c r="A173" s="207">
        <v>165</v>
      </c>
      <c r="B173" s="121" t="s">
        <v>107</v>
      </c>
      <c r="C173" s="126">
        <f t="shared" si="28"/>
        <v>0</v>
      </c>
      <c r="D173" s="124">
        <f t="shared" si="28"/>
        <v>0</v>
      </c>
      <c r="E173" s="124">
        <f>I173+M173+Q173+U173</f>
        <v>0</v>
      </c>
      <c r="F173" s="127"/>
      <c r="G173" s="122"/>
      <c r="H173" s="124"/>
      <c r="I173" s="124"/>
      <c r="J173" s="211"/>
      <c r="K173" s="137">
        <f>L173+N173</f>
        <v>0</v>
      </c>
      <c r="L173" s="124"/>
      <c r="M173" s="124"/>
      <c r="N173" s="209"/>
      <c r="O173" s="212"/>
      <c r="P173" s="210"/>
      <c r="Q173" s="210"/>
      <c r="R173" s="209"/>
      <c r="S173" s="126">
        <f>T173+V173</f>
        <v>0</v>
      </c>
      <c r="T173" s="124"/>
      <c r="U173" s="124"/>
      <c r="V173" s="209"/>
    </row>
    <row r="174" spans="1:22" ht="13.5" thickBot="1">
      <c r="A174" s="236">
        <f t="shared" si="26"/>
        <v>166</v>
      </c>
      <c r="B174" s="274" t="s">
        <v>426</v>
      </c>
      <c r="C174" s="151">
        <f t="shared" si="28"/>
        <v>0</v>
      </c>
      <c r="D174" s="257">
        <f t="shared" si="28"/>
        <v>0</v>
      </c>
      <c r="E174" s="257">
        <f>I174+M174+Q174+U174</f>
        <v>0</v>
      </c>
      <c r="F174" s="258"/>
      <c r="G174" s="275"/>
      <c r="H174" s="257"/>
      <c r="I174" s="257"/>
      <c r="J174" s="276"/>
      <c r="K174" s="273">
        <f>L174+N174</f>
        <v>0</v>
      </c>
      <c r="L174" s="257"/>
      <c r="M174" s="257"/>
      <c r="N174" s="258"/>
      <c r="O174" s="256"/>
      <c r="P174" s="257"/>
      <c r="Q174" s="257"/>
      <c r="R174" s="258"/>
      <c r="S174" s="112">
        <f>T174+V174</f>
        <v>0</v>
      </c>
      <c r="T174" s="257"/>
      <c r="U174" s="257"/>
      <c r="V174" s="258"/>
    </row>
    <row r="175" spans="1:22" ht="45.75" thickBot="1">
      <c r="A175" s="187">
        <f t="shared" si="26"/>
        <v>167</v>
      </c>
      <c r="B175" s="188" t="s">
        <v>427</v>
      </c>
      <c r="C175" s="180">
        <f aca="true" t="shared" si="30" ref="C175:L175">C176+C185+SUM(C187:C196)</f>
        <v>0</v>
      </c>
      <c r="D175" s="175">
        <f t="shared" si="30"/>
        <v>0</v>
      </c>
      <c r="E175" s="175">
        <f t="shared" si="30"/>
        <v>0</v>
      </c>
      <c r="F175" s="178">
        <f t="shared" si="30"/>
        <v>0</v>
      </c>
      <c r="G175" s="189">
        <f t="shared" si="30"/>
        <v>0</v>
      </c>
      <c r="H175" s="175">
        <f t="shared" si="30"/>
        <v>0</v>
      </c>
      <c r="I175" s="175">
        <f>I176+I185+SUM(I187:I196)</f>
        <v>0</v>
      </c>
      <c r="J175" s="181">
        <f t="shared" si="30"/>
        <v>0</v>
      </c>
      <c r="K175" s="180">
        <f t="shared" si="30"/>
        <v>0</v>
      </c>
      <c r="L175" s="175">
        <f t="shared" si="30"/>
        <v>0</v>
      </c>
      <c r="M175" s="175"/>
      <c r="N175" s="191">
        <f>N176+N185+SUM(N187:N196)</f>
        <v>0</v>
      </c>
      <c r="O175" s="180"/>
      <c r="P175" s="175"/>
      <c r="Q175" s="175"/>
      <c r="R175" s="191"/>
      <c r="S175" s="180">
        <f>S176+S185+SUM(S187:S196)</f>
        <v>0</v>
      </c>
      <c r="T175" s="175">
        <f>T176+T185+SUM(T187:T196)</f>
        <v>0</v>
      </c>
      <c r="U175" s="175">
        <f>U176+U185+SUM(U187:U196)</f>
        <v>0</v>
      </c>
      <c r="V175" s="181">
        <f>V176+V185+SUM(V187:V196)</f>
        <v>0</v>
      </c>
    </row>
    <row r="176" spans="1:22" ht="12.75">
      <c r="A176" s="277">
        <f t="shared" si="26"/>
        <v>168</v>
      </c>
      <c r="B176" s="278" t="s">
        <v>358</v>
      </c>
      <c r="C176" s="247">
        <f>G176+K176+O176+S176</f>
        <v>0</v>
      </c>
      <c r="D176" s="227">
        <f>H176+L176+P176+T176</f>
        <v>0</v>
      </c>
      <c r="E176" s="227"/>
      <c r="F176" s="230">
        <f>J176+N176+R176+V176</f>
        <v>0</v>
      </c>
      <c r="G176" s="226">
        <f>G177+G179+G180+G181+G182+G183+G184</f>
        <v>0</v>
      </c>
      <c r="H176" s="227">
        <f>H177+H179+H180+H181+H182+H183+H184</f>
        <v>0</v>
      </c>
      <c r="I176" s="227"/>
      <c r="J176" s="279">
        <f>J177+J179</f>
        <v>0</v>
      </c>
      <c r="K176" s="226">
        <f>L176+N176</f>
        <v>0</v>
      </c>
      <c r="L176" s="226">
        <f>L177+L180+L181</f>
        <v>0</v>
      </c>
      <c r="M176" s="226"/>
      <c r="N176" s="280">
        <f>N177+N180+N181</f>
        <v>0</v>
      </c>
      <c r="O176" s="281"/>
      <c r="P176" s="282"/>
      <c r="Q176" s="282"/>
      <c r="R176" s="228"/>
      <c r="S176" s="248"/>
      <c r="T176" s="233"/>
      <c r="U176" s="233"/>
      <c r="V176" s="229"/>
    </row>
    <row r="177" spans="1:22" ht="12.75">
      <c r="A177" s="283">
        <f t="shared" si="26"/>
        <v>169</v>
      </c>
      <c r="B177" s="142" t="s">
        <v>428</v>
      </c>
      <c r="C177" s="112">
        <f>G177+K177+O177+S177</f>
        <v>0</v>
      </c>
      <c r="D177" s="210">
        <f>H177</f>
        <v>0</v>
      </c>
      <c r="E177" s="210"/>
      <c r="F177" s="211">
        <f>J177+N177+R177+V177</f>
        <v>0</v>
      </c>
      <c r="G177" s="212">
        <f t="shared" si="29"/>
        <v>0</v>
      </c>
      <c r="H177" s="118"/>
      <c r="I177" s="118"/>
      <c r="J177" s="131"/>
      <c r="K177" s="204">
        <f>L177+N177</f>
        <v>0</v>
      </c>
      <c r="L177" s="210"/>
      <c r="M177" s="210"/>
      <c r="N177" s="209">
        <f>N178</f>
        <v>0</v>
      </c>
      <c r="O177" s="212"/>
      <c r="P177" s="210"/>
      <c r="Q177" s="210"/>
      <c r="R177" s="209"/>
      <c r="S177" s="212"/>
      <c r="T177" s="210"/>
      <c r="U177" s="210"/>
      <c r="V177" s="209"/>
    </row>
    <row r="178" spans="1:22" ht="12.75">
      <c r="A178" s="283">
        <f t="shared" si="26"/>
        <v>170</v>
      </c>
      <c r="B178" s="142" t="s">
        <v>429</v>
      </c>
      <c r="C178" s="112">
        <f aca="true" t="shared" si="31" ref="C178:E208">G178+K178+O178+S178</f>
        <v>0</v>
      </c>
      <c r="D178" s="210"/>
      <c r="E178" s="210"/>
      <c r="F178" s="211">
        <f>J178+N178+R178+V178</f>
        <v>0</v>
      </c>
      <c r="G178" s="212"/>
      <c r="H178" s="118"/>
      <c r="I178" s="210"/>
      <c r="J178" s="209"/>
      <c r="K178" s="212">
        <f>L178+N178</f>
        <v>0</v>
      </c>
      <c r="L178" s="210"/>
      <c r="M178" s="210"/>
      <c r="N178" s="209"/>
      <c r="O178" s="212"/>
      <c r="P178" s="210"/>
      <c r="Q178" s="210"/>
      <c r="R178" s="209"/>
      <c r="S178" s="212"/>
      <c r="T178" s="210"/>
      <c r="U178" s="210"/>
      <c r="V178" s="209"/>
    </row>
    <row r="179" spans="1:22" ht="25.5">
      <c r="A179" s="283">
        <v>171</v>
      </c>
      <c r="B179" s="284" t="s">
        <v>430</v>
      </c>
      <c r="C179" s="273">
        <f t="shared" si="31"/>
        <v>0</v>
      </c>
      <c r="D179" s="118"/>
      <c r="E179" s="118"/>
      <c r="F179" s="211">
        <f>J179+N179+R179+V179</f>
        <v>0</v>
      </c>
      <c r="G179" s="212">
        <f t="shared" si="29"/>
        <v>0</v>
      </c>
      <c r="H179" s="118"/>
      <c r="I179" s="210"/>
      <c r="J179" s="66"/>
      <c r="K179" s="212"/>
      <c r="L179" s="210"/>
      <c r="M179" s="210"/>
      <c r="N179" s="209"/>
      <c r="O179" s="212"/>
      <c r="P179" s="210"/>
      <c r="Q179" s="210"/>
      <c r="R179" s="209"/>
      <c r="S179" s="212"/>
      <c r="T179" s="210"/>
      <c r="U179" s="210"/>
      <c r="V179" s="209"/>
    </row>
    <row r="180" spans="1:22" ht="12.75">
      <c r="A180" s="283">
        <f t="shared" si="26"/>
        <v>172</v>
      </c>
      <c r="B180" s="142" t="s">
        <v>431</v>
      </c>
      <c r="C180" s="112">
        <f t="shared" si="31"/>
        <v>0</v>
      </c>
      <c r="D180" s="210">
        <f t="shared" si="31"/>
        <v>0</v>
      </c>
      <c r="E180" s="210"/>
      <c r="F180" s="211"/>
      <c r="G180" s="212">
        <f t="shared" si="29"/>
        <v>0</v>
      </c>
      <c r="H180" s="210"/>
      <c r="I180" s="210"/>
      <c r="J180" s="209"/>
      <c r="K180" s="212"/>
      <c r="L180" s="210"/>
      <c r="M180" s="210"/>
      <c r="N180" s="209"/>
      <c r="O180" s="212"/>
      <c r="P180" s="210"/>
      <c r="Q180" s="210"/>
      <c r="R180" s="209"/>
      <c r="S180" s="212"/>
      <c r="T180" s="210"/>
      <c r="U180" s="210"/>
      <c r="V180" s="209"/>
    </row>
    <row r="181" spans="1:22" ht="12.75">
      <c r="A181" s="283">
        <f t="shared" si="26"/>
        <v>173</v>
      </c>
      <c r="B181" s="142" t="s">
        <v>423</v>
      </c>
      <c r="C181" s="112">
        <f t="shared" si="31"/>
        <v>0</v>
      </c>
      <c r="D181" s="210">
        <f t="shared" si="31"/>
        <v>0</v>
      </c>
      <c r="E181" s="210"/>
      <c r="F181" s="211"/>
      <c r="G181" s="212"/>
      <c r="H181" s="216"/>
      <c r="I181" s="216"/>
      <c r="J181" s="214"/>
      <c r="K181" s="212">
        <f>L181+N181</f>
        <v>0</v>
      </c>
      <c r="L181" s="216"/>
      <c r="M181" s="216"/>
      <c r="N181" s="214"/>
      <c r="O181" s="212"/>
      <c r="P181" s="216"/>
      <c r="Q181" s="216"/>
      <c r="R181" s="214"/>
      <c r="S181" s="212"/>
      <c r="T181" s="216"/>
      <c r="U181" s="216"/>
      <c r="V181" s="214"/>
    </row>
    <row r="182" spans="1:22" ht="12.75">
      <c r="A182" s="283">
        <v>174</v>
      </c>
      <c r="B182" s="142" t="s">
        <v>432</v>
      </c>
      <c r="C182" s="112">
        <f t="shared" si="31"/>
        <v>0</v>
      </c>
      <c r="D182" s="210">
        <f t="shared" si="31"/>
        <v>0</v>
      </c>
      <c r="E182" s="210"/>
      <c r="F182" s="211"/>
      <c r="G182" s="212">
        <f t="shared" si="29"/>
        <v>0</v>
      </c>
      <c r="H182" s="210"/>
      <c r="I182" s="216"/>
      <c r="J182" s="214"/>
      <c r="K182" s="219"/>
      <c r="L182" s="210"/>
      <c r="M182" s="216"/>
      <c r="N182" s="214"/>
      <c r="O182" s="219"/>
      <c r="P182" s="210"/>
      <c r="Q182" s="216"/>
      <c r="R182" s="214"/>
      <c r="S182" s="219"/>
      <c r="T182" s="210"/>
      <c r="U182" s="216"/>
      <c r="V182" s="214"/>
    </row>
    <row r="183" spans="1:22" ht="12.75">
      <c r="A183" s="283">
        <v>175</v>
      </c>
      <c r="B183" s="142" t="s">
        <v>433</v>
      </c>
      <c r="C183" s="112">
        <f t="shared" si="31"/>
        <v>0</v>
      </c>
      <c r="D183" s="210">
        <f t="shared" si="31"/>
        <v>0</v>
      </c>
      <c r="E183" s="210"/>
      <c r="F183" s="211"/>
      <c r="G183" s="219">
        <f t="shared" si="29"/>
        <v>0</v>
      </c>
      <c r="H183" s="210"/>
      <c r="I183" s="216"/>
      <c r="J183" s="214"/>
      <c r="K183" s="219"/>
      <c r="L183" s="210"/>
      <c r="M183" s="216"/>
      <c r="N183" s="214"/>
      <c r="O183" s="219"/>
      <c r="P183" s="210"/>
      <c r="Q183" s="216"/>
      <c r="R183" s="214"/>
      <c r="S183" s="219"/>
      <c r="T183" s="210"/>
      <c r="U183" s="216"/>
      <c r="V183" s="214"/>
    </row>
    <row r="184" spans="1:22" ht="12.75">
      <c r="A184" s="283">
        <v>176</v>
      </c>
      <c r="B184" s="142" t="s">
        <v>434</v>
      </c>
      <c r="C184" s="112">
        <f t="shared" si="31"/>
        <v>0</v>
      </c>
      <c r="D184" s="210">
        <f t="shared" si="31"/>
        <v>0</v>
      </c>
      <c r="E184" s="210"/>
      <c r="F184" s="211"/>
      <c r="G184" s="219">
        <f t="shared" si="29"/>
        <v>0</v>
      </c>
      <c r="H184" s="210"/>
      <c r="I184" s="216"/>
      <c r="J184" s="214"/>
      <c r="K184" s="219"/>
      <c r="L184" s="210"/>
      <c r="M184" s="216"/>
      <c r="N184" s="214"/>
      <c r="O184" s="219"/>
      <c r="P184" s="210"/>
      <c r="Q184" s="216"/>
      <c r="R184" s="214"/>
      <c r="S184" s="219"/>
      <c r="T184" s="210"/>
      <c r="U184" s="216"/>
      <c r="V184" s="214"/>
    </row>
    <row r="185" spans="1:22" ht="12.75">
      <c r="A185" s="283">
        <v>177</v>
      </c>
      <c r="B185" s="121" t="s">
        <v>363</v>
      </c>
      <c r="C185" s="126">
        <f t="shared" si="31"/>
        <v>0</v>
      </c>
      <c r="D185" s="124">
        <f>H185</f>
        <v>0</v>
      </c>
      <c r="E185" s="124"/>
      <c r="F185" s="125"/>
      <c r="G185" s="137">
        <f>G186</f>
        <v>0</v>
      </c>
      <c r="H185" s="124">
        <f>H186</f>
        <v>0</v>
      </c>
      <c r="I185" s="210"/>
      <c r="J185" s="214"/>
      <c r="K185" s="219"/>
      <c r="L185" s="210"/>
      <c r="M185" s="210"/>
      <c r="N185" s="214"/>
      <c r="O185" s="219"/>
      <c r="P185" s="210"/>
      <c r="Q185" s="210"/>
      <c r="R185" s="214"/>
      <c r="S185" s="219"/>
      <c r="T185" s="210"/>
      <c r="U185" s="210"/>
      <c r="V185" s="214"/>
    </row>
    <row r="186" spans="1:22" ht="12.75">
      <c r="A186" s="283">
        <f t="shared" si="26"/>
        <v>178</v>
      </c>
      <c r="B186" s="142" t="s">
        <v>435</v>
      </c>
      <c r="C186" s="112">
        <f t="shared" si="31"/>
        <v>0</v>
      </c>
      <c r="D186" s="210">
        <f t="shared" si="31"/>
        <v>0</v>
      </c>
      <c r="E186" s="210"/>
      <c r="F186" s="211"/>
      <c r="G186" s="219">
        <f t="shared" si="29"/>
        <v>0</v>
      </c>
      <c r="H186" s="210"/>
      <c r="I186" s="210"/>
      <c r="J186" s="214"/>
      <c r="K186" s="219"/>
      <c r="L186" s="210"/>
      <c r="M186" s="210"/>
      <c r="N186" s="214"/>
      <c r="O186" s="219"/>
      <c r="P186" s="210"/>
      <c r="Q186" s="210"/>
      <c r="R186" s="214"/>
      <c r="S186" s="219"/>
      <c r="T186" s="210"/>
      <c r="U186" s="210"/>
      <c r="V186" s="214"/>
    </row>
    <row r="187" spans="1:22" ht="12.75">
      <c r="A187" s="283">
        <v>179</v>
      </c>
      <c r="B187" s="121" t="s">
        <v>108</v>
      </c>
      <c r="C187" s="126">
        <f t="shared" si="31"/>
        <v>0</v>
      </c>
      <c r="D187" s="124">
        <f t="shared" si="31"/>
        <v>0</v>
      </c>
      <c r="E187" s="124">
        <f t="shared" si="31"/>
        <v>0</v>
      </c>
      <c r="F187" s="125"/>
      <c r="G187" s="126">
        <f t="shared" si="29"/>
        <v>0</v>
      </c>
      <c r="H187" s="124"/>
      <c r="I187" s="124"/>
      <c r="J187" s="131"/>
      <c r="K187" s="126"/>
      <c r="L187" s="210"/>
      <c r="M187" s="210"/>
      <c r="N187" s="209"/>
      <c r="O187" s="212"/>
      <c r="P187" s="210"/>
      <c r="Q187" s="210"/>
      <c r="R187" s="209"/>
      <c r="S187" s="126">
        <f>T187+V187</f>
        <v>0</v>
      </c>
      <c r="T187" s="124"/>
      <c r="U187" s="124"/>
      <c r="V187" s="127"/>
    </row>
    <row r="188" spans="1:22" ht="12.75">
      <c r="A188" s="283">
        <f t="shared" si="26"/>
        <v>180</v>
      </c>
      <c r="B188" s="121" t="s">
        <v>109</v>
      </c>
      <c r="C188" s="126">
        <f t="shared" si="31"/>
        <v>0</v>
      </c>
      <c r="D188" s="124">
        <f t="shared" si="31"/>
        <v>0</v>
      </c>
      <c r="E188" s="124">
        <f t="shared" si="31"/>
        <v>0</v>
      </c>
      <c r="F188" s="125"/>
      <c r="G188" s="126">
        <f t="shared" si="29"/>
        <v>0</v>
      </c>
      <c r="H188" s="124"/>
      <c r="I188" s="124"/>
      <c r="J188" s="131"/>
      <c r="K188" s="126"/>
      <c r="L188" s="210"/>
      <c r="M188" s="210"/>
      <c r="N188" s="209"/>
      <c r="O188" s="212"/>
      <c r="P188" s="210"/>
      <c r="Q188" s="210"/>
      <c r="R188" s="209"/>
      <c r="S188" s="126"/>
      <c r="T188" s="124"/>
      <c r="U188" s="124"/>
      <c r="V188" s="127"/>
    </row>
    <row r="189" spans="1:22" ht="12.75">
      <c r="A189" s="283">
        <f t="shared" si="26"/>
        <v>181</v>
      </c>
      <c r="B189" s="121" t="s">
        <v>110</v>
      </c>
      <c r="C189" s="126">
        <f t="shared" si="31"/>
        <v>0</v>
      </c>
      <c r="D189" s="124">
        <f t="shared" si="31"/>
        <v>0</v>
      </c>
      <c r="E189" s="124">
        <f t="shared" si="31"/>
        <v>0</v>
      </c>
      <c r="F189" s="125"/>
      <c r="G189" s="126">
        <f t="shared" si="29"/>
        <v>0</v>
      </c>
      <c r="H189" s="124"/>
      <c r="I189" s="124"/>
      <c r="J189" s="127"/>
      <c r="K189" s="126"/>
      <c r="L189" s="210"/>
      <c r="M189" s="210"/>
      <c r="N189" s="209"/>
      <c r="O189" s="212"/>
      <c r="P189" s="210"/>
      <c r="Q189" s="210"/>
      <c r="R189" s="209"/>
      <c r="S189" s="126">
        <f>T189+V189</f>
        <v>0</v>
      </c>
      <c r="T189" s="124"/>
      <c r="U189" s="124"/>
      <c r="V189" s="127"/>
    </row>
    <row r="190" spans="1:22" ht="12.75">
      <c r="A190" s="283">
        <f t="shared" si="26"/>
        <v>182</v>
      </c>
      <c r="B190" s="121" t="s">
        <v>111</v>
      </c>
      <c r="C190" s="126">
        <f t="shared" si="31"/>
        <v>0</v>
      </c>
      <c r="D190" s="124">
        <f t="shared" si="31"/>
        <v>0</v>
      </c>
      <c r="E190" s="124">
        <f t="shared" si="31"/>
        <v>0</v>
      </c>
      <c r="F190" s="125"/>
      <c r="G190" s="126">
        <f t="shared" si="29"/>
        <v>0</v>
      </c>
      <c r="H190" s="124"/>
      <c r="I190" s="124"/>
      <c r="J190" s="127"/>
      <c r="K190" s="126"/>
      <c r="L190" s="210"/>
      <c r="M190" s="210"/>
      <c r="N190" s="209"/>
      <c r="O190" s="212"/>
      <c r="P190" s="210"/>
      <c r="Q190" s="210"/>
      <c r="R190" s="209"/>
      <c r="S190" s="126"/>
      <c r="T190" s="124"/>
      <c r="U190" s="124"/>
      <c r="V190" s="127"/>
    </row>
    <row r="191" spans="1:22" ht="12.75">
      <c r="A191" s="283">
        <f t="shared" si="26"/>
        <v>183</v>
      </c>
      <c r="B191" s="121" t="s">
        <v>112</v>
      </c>
      <c r="C191" s="126">
        <f t="shared" si="31"/>
        <v>0</v>
      </c>
      <c r="D191" s="124">
        <f t="shared" si="31"/>
        <v>0</v>
      </c>
      <c r="E191" s="124">
        <f t="shared" si="31"/>
        <v>0</v>
      </c>
      <c r="F191" s="125"/>
      <c r="G191" s="126">
        <f t="shared" si="29"/>
        <v>0</v>
      </c>
      <c r="H191" s="124"/>
      <c r="I191" s="124"/>
      <c r="J191" s="127"/>
      <c r="K191" s="126"/>
      <c r="L191" s="210"/>
      <c r="M191" s="210"/>
      <c r="N191" s="209"/>
      <c r="O191" s="212"/>
      <c r="P191" s="210"/>
      <c r="Q191" s="210"/>
      <c r="R191" s="209"/>
      <c r="S191" s="126"/>
      <c r="T191" s="124"/>
      <c r="U191" s="124"/>
      <c r="V191" s="127"/>
    </row>
    <row r="192" spans="1:22" ht="12.75">
      <c r="A192" s="283">
        <f t="shared" si="26"/>
        <v>184</v>
      </c>
      <c r="B192" s="121" t="s">
        <v>113</v>
      </c>
      <c r="C192" s="126">
        <f t="shared" si="31"/>
        <v>0</v>
      </c>
      <c r="D192" s="124">
        <f t="shared" si="31"/>
        <v>0</v>
      </c>
      <c r="E192" s="124">
        <f t="shared" si="31"/>
        <v>0</v>
      </c>
      <c r="F192" s="125"/>
      <c r="G192" s="126">
        <f t="shared" si="29"/>
        <v>0</v>
      </c>
      <c r="H192" s="124"/>
      <c r="I192" s="124"/>
      <c r="J192" s="127"/>
      <c r="K192" s="126"/>
      <c r="L192" s="210"/>
      <c r="M192" s="210"/>
      <c r="N192" s="209"/>
      <c r="O192" s="212"/>
      <c r="P192" s="210"/>
      <c r="Q192" s="210"/>
      <c r="R192" s="209"/>
      <c r="S192" s="126"/>
      <c r="T192" s="124"/>
      <c r="U192" s="124"/>
      <c r="V192" s="127"/>
    </row>
    <row r="193" spans="1:22" ht="12.75">
      <c r="A193" s="283">
        <f t="shared" si="26"/>
        <v>185</v>
      </c>
      <c r="B193" s="121" t="s">
        <v>114</v>
      </c>
      <c r="C193" s="126">
        <f t="shared" si="31"/>
        <v>0</v>
      </c>
      <c r="D193" s="124">
        <f t="shared" si="31"/>
        <v>0</v>
      </c>
      <c r="E193" s="124">
        <f t="shared" si="31"/>
        <v>0</v>
      </c>
      <c r="F193" s="125"/>
      <c r="G193" s="126">
        <f t="shared" si="29"/>
        <v>0</v>
      </c>
      <c r="H193" s="124"/>
      <c r="I193" s="124"/>
      <c r="J193" s="127"/>
      <c r="K193" s="126"/>
      <c r="L193" s="210"/>
      <c r="M193" s="210"/>
      <c r="N193" s="209"/>
      <c r="O193" s="212"/>
      <c r="P193" s="210"/>
      <c r="Q193" s="210"/>
      <c r="R193" s="209"/>
      <c r="S193" s="126">
        <f>T193+V193</f>
        <v>0</v>
      </c>
      <c r="T193" s="124"/>
      <c r="U193" s="124"/>
      <c r="V193" s="127"/>
    </row>
    <row r="194" spans="1:22" ht="12.75">
      <c r="A194" s="283">
        <f t="shared" si="26"/>
        <v>186</v>
      </c>
      <c r="B194" s="121" t="s">
        <v>115</v>
      </c>
      <c r="C194" s="126">
        <f t="shared" si="31"/>
        <v>0</v>
      </c>
      <c r="D194" s="124">
        <f t="shared" si="31"/>
        <v>0</v>
      </c>
      <c r="E194" s="124">
        <f t="shared" si="31"/>
        <v>0</v>
      </c>
      <c r="F194" s="125"/>
      <c r="G194" s="126">
        <f t="shared" si="29"/>
        <v>0</v>
      </c>
      <c r="H194" s="124"/>
      <c r="I194" s="124"/>
      <c r="J194" s="127"/>
      <c r="K194" s="126"/>
      <c r="L194" s="210"/>
      <c r="M194" s="210"/>
      <c r="N194" s="209"/>
      <c r="O194" s="212"/>
      <c r="P194" s="210"/>
      <c r="Q194" s="210"/>
      <c r="R194" s="209"/>
      <c r="S194" s="126"/>
      <c r="T194" s="124"/>
      <c r="U194" s="124"/>
      <c r="V194" s="127"/>
    </row>
    <row r="195" spans="1:22" ht="12.75">
      <c r="A195" s="283">
        <f t="shared" si="26"/>
        <v>187</v>
      </c>
      <c r="B195" s="121" t="s">
        <v>151</v>
      </c>
      <c r="C195" s="126">
        <f t="shared" si="31"/>
        <v>0</v>
      </c>
      <c r="D195" s="124">
        <f t="shared" si="31"/>
        <v>0</v>
      </c>
      <c r="E195" s="124">
        <f t="shared" si="31"/>
        <v>0</v>
      </c>
      <c r="F195" s="125"/>
      <c r="G195" s="126">
        <f t="shared" si="29"/>
        <v>0</v>
      </c>
      <c r="H195" s="124"/>
      <c r="I195" s="124"/>
      <c r="J195" s="127"/>
      <c r="K195" s="126"/>
      <c r="L195" s="210"/>
      <c r="M195" s="210"/>
      <c r="N195" s="209"/>
      <c r="O195" s="212"/>
      <c r="P195" s="210"/>
      <c r="Q195" s="210"/>
      <c r="R195" s="209"/>
      <c r="S195" s="126"/>
      <c r="T195" s="124"/>
      <c r="U195" s="124"/>
      <c r="V195" s="127"/>
    </row>
    <row r="196" spans="1:22" ht="13.5" thickBot="1">
      <c r="A196" s="285">
        <f t="shared" si="26"/>
        <v>188</v>
      </c>
      <c r="B196" s="121" t="s">
        <v>117</v>
      </c>
      <c r="C196" s="126">
        <f t="shared" si="31"/>
        <v>0</v>
      </c>
      <c r="D196" s="124">
        <f t="shared" si="31"/>
        <v>0</v>
      </c>
      <c r="E196" s="124">
        <f>I196+M196+Q196+U196</f>
        <v>0</v>
      </c>
      <c r="F196" s="125"/>
      <c r="G196" s="163">
        <f t="shared" si="29"/>
        <v>0</v>
      </c>
      <c r="H196" s="162"/>
      <c r="I196" s="162"/>
      <c r="J196" s="165"/>
      <c r="K196" s="126"/>
      <c r="L196" s="210"/>
      <c r="M196" s="210"/>
      <c r="N196" s="209"/>
      <c r="O196" s="212"/>
      <c r="P196" s="210"/>
      <c r="Q196" s="210"/>
      <c r="R196" s="209"/>
      <c r="S196" s="163">
        <f>T196+V196</f>
        <v>0</v>
      </c>
      <c r="T196" s="162"/>
      <c r="U196" s="162"/>
      <c r="V196" s="165"/>
    </row>
    <row r="197" spans="1:22" ht="45.75" thickBot="1">
      <c r="A197" s="187">
        <v>189</v>
      </c>
      <c r="B197" s="188" t="s">
        <v>436</v>
      </c>
      <c r="C197" s="189">
        <f t="shared" si="31"/>
        <v>0</v>
      </c>
      <c r="D197" s="175">
        <f t="shared" si="31"/>
        <v>0</v>
      </c>
      <c r="E197" s="175"/>
      <c r="F197" s="181"/>
      <c r="G197" s="189">
        <f>G198+G200+G203+G206</f>
        <v>0</v>
      </c>
      <c r="H197" s="175">
        <f>H198+H200+H203+H206</f>
        <v>0</v>
      </c>
      <c r="I197" s="175"/>
      <c r="J197" s="181"/>
      <c r="K197" s="190">
        <f>K201</f>
        <v>0</v>
      </c>
      <c r="L197" s="175">
        <f>L201</f>
        <v>0</v>
      </c>
      <c r="M197" s="175"/>
      <c r="N197" s="181"/>
      <c r="O197" s="189"/>
      <c r="P197" s="175"/>
      <c r="Q197" s="175"/>
      <c r="R197" s="181"/>
      <c r="S197" s="175"/>
      <c r="T197" s="175"/>
      <c r="U197" s="175"/>
      <c r="V197" s="181"/>
    </row>
    <row r="198" spans="1:22" ht="12.75">
      <c r="A198" s="192">
        <v>190</v>
      </c>
      <c r="B198" s="206" t="s">
        <v>360</v>
      </c>
      <c r="C198" s="201">
        <f t="shared" si="31"/>
        <v>0</v>
      </c>
      <c r="D198" s="199">
        <f t="shared" si="31"/>
        <v>0</v>
      </c>
      <c r="E198" s="199"/>
      <c r="F198" s="202"/>
      <c r="G198" s="203">
        <f>G199</f>
        <v>0</v>
      </c>
      <c r="H198" s="199">
        <f>H199</f>
        <v>0</v>
      </c>
      <c r="I198" s="233"/>
      <c r="J198" s="225"/>
      <c r="K198" s="286"/>
      <c r="L198" s="233"/>
      <c r="M198" s="233"/>
      <c r="N198" s="287"/>
      <c r="O198" s="286"/>
      <c r="P198" s="233"/>
      <c r="Q198" s="233"/>
      <c r="R198" s="287"/>
      <c r="S198" s="286"/>
      <c r="T198" s="233"/>
      <c r="U198" s="233"/>
      <c r="V198" s="287"/>
    </row>
    <row r="199" spans="1:22" ht="12.75">
      <c r="A199" s="207">
        <f t="shared" si="26"/>
        <v>191</v>
      </c>
      <c r="B199" s="142" t="s">
        <v>437</v>
      </c>
      <c r="C199" s="112">
        <f t="shared" si="31"/>
        <v>0</v>
      </c>
      <c r="D199" s="210">
        <f t="shared" si="31"/>
        <v>0</v>
      </c>
      <c r="E199" s="210"/>
      <c r="F199" s="209"/>
      <c r="G199" s="216">
        <f t="shared" si="29"/>
        <v>0</v>
      </c>
      <c r="H199" s="211"/>
      <c r="I199" s="210"/>
      <c r="J199" s="211"/>
      <c r="K199" s="212"/>
      <c r="L199" s="210"/>
      <c r="M199" s="210"/>
      <c r="N199" s="209"/>
      <c r="O199" s="212"/>
      <c r="P199" s="210"/>
      <c r="Q199" s="210"/>
      <c r="R199" s="209"/>
      <c r="S199" s="212"/>
      <c r="T199" s="210"/>
      <c r="U199" s="210"/>
      <c r="V199" s="209"/>
    </row>
    <row r="200" spans="1:22" ht="12.75">
      <c r="A200" s="207">
        <f t="shared" si="26"/>
        <v>192</v>
      </c>
      <c r="B200" s="121" t="s">
        <v>438</v>
      </c>
      <c r="C200" s="126">
        <f t="shared" si="31"/>
        <v>0</v>
      </c>
      <c r="D200" s="124">
        <f t="shared" si="31"/>
        <v>0</v>
      </c>
      <c r="E200" s="124"/>
      <c r="F200" s="127"/>
      <c r="G200" s="213">
        <f>G202</f>
        <v>0</v>
      </c>
      <c r="H200" s="124">
        <f>H202</f>
        <v>0</v>
      </c>
      <c r="I200" s="210"/>
      <c r="J200" s="211"/>
      <c r="K200" s="137">
        <f>K201</f>
        <v>0</v>
      </c>
      <c r="L200" s="124">
        <f>L201</f>
        <v>0</v>
      </c>
      <c r="M200" s="210"/>
      <c r="N200" s="209"/>
      <c r="O200" s="212"/>
      <c r="P200" s="210"/>
      <c r="Q200" s="210"/>
      <c r="R200" s="209"/>
      <c r="S200" s="212"/>
      <c r="T200" s="210"/>
      <c r="U200" s="210"/>
      <c r="V200" s="209"/>
    </row>
    <row r="201" spans="1:22" ht="12.75">
      <c r="A201" s="207">
        <f t="shared" si="26"/>
        <v>193</v>
      </c>
      <c r="B201" s="142" t="s">
        <v>439</v>
      </c>
      <c r="C201" s="112">
        <f t="shared" si="31"/>
        <v>0</v>
      </c>
      <c r="D201" s="118">
        <f t="shared" si="31"/>
        <v>0</v>
      </c>
      <c r="E201" s="124"/>
      <c r="F201" s="127"/>
      <c r="G201" s="122"/>
      <c r="H201" s="213"/>
      <c r="I201" s="210"/>
      <c r="J201" s="211"/>
      <c r="K201" s="212">
        <f>L201+N201</f>
        <v>0</v>
      </c>
      <c r="L201" s="210"/>
      <c r="M201" s="210"/>
      <c r="N201" s="209"/>
      <c r="O201" s="212"/>
      <c r="P201" s="210"/>
      <c r="Q201" s="210"/>
      <c r="R201" s="209"/>
      <c r="S201" s="212"/>
      <c r="T201" s="210"/>
      <c r="U201" s="210"/>
      <c r="V201" s="209"/>
    </row>
    <row r="202" spans="1:22" ht="12.75">
      <c r="A202" s="207">
        <f t="shared" si="26"/>
        <v>194</v>
      </c>
      <c r="B202" s="142" t="s">
        <v>440</v>
      </c>
      <c r="C202" s="112">
        <f t="shared" si="31"/>
        <v>0</v>
      </c>
      <c r="D202" s="210">
        <f t="shared" si="31"/>
        <v>0</v>
      </c>
      <c r="E202" s="210"/>
      <c r="F202" s="209"/>
      <c r="G202" s="216">
        <f t="shared" si="29"/>
        <v>0</v>
      </c>
      <c r="H202" s="211"/>
      <c r="I202" s="210"/>
      <c r="J202" s="211"/>
      <c r="K202" s="212"/>
      <c r="L202" s="210"/>
      <c r="M202" s="210"/>
      <c r="N202" s="209"/>
      <c r="O202" s="212"/>
      <c r="P202" s="210"/>
      <c r="Q202" s="210"/>
      <c r="R202" s="209"/>
      <c r="S202" s="212"/>
      <c r="T202" s="210"/>
      <c r="U202" s="210"/>
      <c r="V202" s="209"/>
    </row>
    <row r="203" spans="1:22" ht="12.75">
      <c r="A203" s="207">
        <v>195</v>
      </c>
      <c r="B203" s="121" t="s">
        <v>363</v>
      </c>
      <c r="C203" s="126">
        <f t="shared" si="31"/>
        <v>0</v>
      </c>
      <c r="D203" s="124">
        <f t="shared" si="31"/>
        <v>0</v>
      </c>
      <c r="E203" s="124"/>
      <c r="F203" s="127"/>
      <c r="G203" s="213">
        <f t="shared" si="29"/>
        <v>0</v>
      </c>
      <c r="H203" s="124">
        <f>H204+H205</f>
        <v>0</v>
      </c>
      <c r="I203" s="210"/>
      <c r="J203" s="211"/>
      <c r="K203" s="212"/>
      <c r="L203" s="210"/>
      <c r="M203" s="210"/>
      <c r="N203" s="209"/>
      <c r="O203" s="212"/>
      <c r="P203" s="210"/>
      <c r="Q203" s="210"/>
      <c r="R203" s="209"/>
      <c r="S203" s="137"/>
      <c r="T203" s="124"/>
      <c r="U203" s="210"/>
      <c r="V203" s="209"/>
    </row>
    <row r="204" spans="1:22" ht="25.5">
      <c r="A204" s="207">
        <f t="shared" si="26"/>
        <v>196</v>
      </c>
      <c r="B204" s="220" t="s">
        <v>441</v>
      </c>
      <c r="C204" s="112">
        <f t="shared" si="31"/>
        <v>0</v>
      </c>
      <c r="D204" s="118">
        <f t="shared" si="31"/>
        <v>0</v>
      </c>
      <c r="E204" s="152"/>
      <c r="F204" s="153"/>
      <c r="G204" s="110">
        <f t="shared" si="29"/>
        <v>0</v>
      </c>
      <c r="H204" s="288"/>
      <c r="I204" s="257"/>
      <c r="J204" s="276"/>
      <c r="K204" s="256"/>
      <c r="L204" s="257"/>
      <c r="M204" s="257"/>
      <c r="N204" s="258"/>
      <c r="O204" s="256"/>
      <c r="P204" s="257"/>
      <c r="Q204" s="257"/>
      <c r="R204" s="258"/>
      <c r="S204" s="256"/>
      <c r="T204" s="257"/>
      <c r="U204" s="257"/>
      <c r="V204" s="258"/>
    </row>
    <row r="205" spans="1:22" ht="12.75">
      <c r="A205" s="207">
        <f t="shared" si="26"/>
        <v>197</v>
      </c>
      <c r="B205" s="121" t="s">
        <v>442</v>
      </c>
      <c r="C205" s="112">
        <f t="shared" si="31"/>
        <v>0</v>
      </c>
      <c r="D205" s="118">
        <f t="shared" si="31"/>
        <v>0</v>
      </c>
      <c r="E205" s="146"/>
      <c r="F205" s="149"/>
      <c r="G205" s="216">
        <f t="shared" si="29"/>
        <v>0</v>
      </c>
      <c r="H205" s="152"/>
      <c r="I205" s="257"/>
      <c r="J205" s="276"/>
      <c r="K205" s="256"/>
      <c r="L205" s="257"/>
      <c r="M205" s="257"/>
      <c r="N205" s="258"/>
      <c r="O205" s="256"/>
      <c r="P205" s="257"/>
      <c r="Q205" s="257"/>
      <c r="R205" s="258"/>
      <c r="S205" s="118"/>
      <c r="T205" s="257"/>
      <c r="U205" s="257"/>
      <c r="V205" s="258"/>
    </row>
    <row r="206" spans="1:22" ht="12.75">
      <c r="A206" s="207">
        <v>198</v>
      </c>
      <c r="B206" s="121" t="s">
        <v>218</v>
      </c>
      <c r="C206" s="126">
        <f t="shared" si="31"/>
        <v>0</v>
      </c>
      <c r="D206" s="124">
        <f t="shared" si="31"/>
        <v>0</v>
      </c>
      <c r="E206" s="146"/>
      <c r="F206" s="149"/>
      <c r="G206" s="122">
        <f t="shared" si="29"/>
        <v>0</v>
      </c>
      <c r="H206" s="146">
        <f>H207</f>
        <v>0</v>
      </c>
      <c r="I206" s="257"/>
      <c r="J206" s="289"/>
      <c r="K206" s="290"/>
      <c r="L206" s="257"/>
      <c r="M206" s="257"/>
      <c r="N206" s="291"/>
      <c r="O206" s="256"/>
      <c r="P206" s="257"/>
      <c r="Q206" s="257"/>
      <c r="R206" s="291"/>
      <c r="S206" s="290"/>
      <c r="T206" s="257"/>
      <c r="U206" s="257"/>
      <c r="V206" s="291"/>
    </row>
    <row r="207" spans="1:22" ht="13.5" thickBot="1">
      <c r="A207" s="236">
        <v>199</v>
      </c>
      <c r="B207" s="252" t="s">
        <v>443</v>
      </c>
      <c r="C207" s="151">
        <f t="shared" si="31"/>
        <v>0</v>
      </c>
      <c r="D207" s="152">
        <f t="shared" si="31"/>
        <v>0</v>
      </c>
      <c r="E207" s="146"/>
      <c r="F207" s="149"/>
      <c r="G207" s="275">
        <f t="shared" si="29"/>
        <v>0</v>
      </c>
      <c r="H207" s="152"/>
      <c r="I207" s="257"/>
      <c r="J207" s="289"/>
      <c r="K207" s="290"/>
      <c r="L207" s="257"/>
      <c r="M207" s="257"/>
      <c r="N207" s="291"/>
      <c r="O207" s="256"/>
      <c r="P207" s="257"/>
      <c r="Q207" s="257"/>
      <c r="R207" s="291"/>
      <c r="S207" s="290"/>
      <c r="T207" s="257"/>
      <c r="U207" s="257"/>
      <c r="V207" s="291"/>
    </row>
    <row r="208" spans="1:22" ht="13.5" thickBot="1">
      <c r="A208" s="187">
        <v>200</v>
      </c>
      <c r="B208" s="292" t="s">
        <v>444</v>
      </c>
      <c r="C208" s="242">
        <f t="shared" si="31"/>
        <v>12693.383999999998</v>
      </c>
      <c r="D208" s="243">
        <f t="shared" si="31"/>
        <v>12681.564999999999</v>
      </c>
      <c r="E208" s="175">
        <f>I208+M208+Q208+U208</f>
        <v>8236.387999999997</v>
      </c>
      <c r="F208" s="177">
        <f>J208+N208+R208+V208</f>
        <v>11.819</v>
      </c>
      <c r="G208" s="243">
        <f>G9+G44+G99+G140+G175+G197</f>
        <v>5817.796</v>
      </c>
      <c r="H208" s="243">
        <f>H9+H44+H99+H140+H175+H197</f>
        <v>5807.977000000001</v>
      </c>
      <c r="I208" s="175">
        <f>I9+I44+I99+I140+I175+I197</f>
        <v>3611.0589999999993</v>
      </c>
      <c r="J208" s="243">
        <f>J9+J44+J99+J140+J175+J197</f>
        <v>9.819</v>
      </c>
      <c r="K208" s="180">
        <f>K9+K44+K99+K140+K175+K197</f>
        <v>239.86199999999997</v>
      </c>
      <c r="L208" s="175">
        <f>L9+L44+L140+L175+L197</f>
        <v>239.86199999999997</v>
      </c>
      <c r="M208" s="175">
        <f>M9+M44+M140+M175+M197</f>
        <v>82.593</v>
      </c>
      <c r="N208" s="191">
        <f>N9+N44+N99+N140+N175+N197</f>
        <v>0</v>
      </c>
      <c r="O208" s="189">
        <f>O9+O44+O99+O140+O175+O197</f>
        <v>6048.399999999998</v>
      </c>
      <c r="P208" s="175">
        <f>P9+P44+P99+P140+P175+P197</f>
        <v>6048.399999999998</v>
      </c>
      <c r="Q208" s="175">
        <f>Q9+Q44+Q99+Q140+Q175+Q197</f>
        <v>4518.932999999998</v>
      </c>
      <c r="R208" s="175"/>
      <c r="S208" s="182">
        <f>S9+S44+S99+S140+S175+S197</f>
        <v>587.326</v>
      </c>
      <c r="T208" s="243">
        <f>T9+T44+T99+T140+T175+T197</f>
        <v>585.326</v>
      </c>
      <c r="U208" s="243">
        <f>U9+U44+U99+U140+U175+U197</f>
        <v>23.803000000000004</v>
      </c>
      <c r="V208" s="181">
        <f>V9+V20+SUM(V34:V43)+V44+V99+V140+V175+V197</f>
        <v>2</v>
      </c>
    </row>
    <row r="211" ht="12.75">
      <c r="B211" s="14" t="s">
        <v>343</v>
      </c>
    </row>
    <row r="212" ht="12.75">
      <c r="B212" s="14" t="s">
        <v>455</v>
      </c>
    </row>
    <row r="213" ht="12.75">
      <c r="B213" s="183" t="s">
        <v>450</v>
      </c>
    </row>
    <row r="214" ht="12.75">
      <c r="B214" s="14" t="s">
        <v>344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15"/>
  <sheetViews>
    <sheetView tabSelected="1" zoomScalePageLayoutView="0" workbookViewId="0" topLeftCell="A1">
      <pane xSplit="2" ySplit="9" topLeftCell="C10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35" sqref="B135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  <col min="9" max="9" width="9.7109375" style="0" customWidth="1"/>
    <col min="20" max="20" width="9.57421875" style="0" bestFit="1" customWidth="1"/>
  </cols>
  <sheetData>
    <row r="3" spans="1:23" ht="12.75">
      <c r="A3" s="662"/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3" t="s">
        <v>148</v>
      </c>
      <c r="S3" s="662"/>
      <c r="T3" s="662"/>
      <c r="U3" s="662"/>
      <c r="V3" s="662"/>
      <c r="W3" s="327"/>
    </row>
    <row r="4" spans="1:23" ht="12.75">
      <c r="A4" s="662"/>
      <c r="B4" s="662"/>
      <c r="C4" s="927" t="s">
        <v>508</v>
      </c>
      <c r="D4" s="927"/>
      <c r="E4" s="927"/>
      <c r="F4" s="927"/>
      <c r="G4" s="927"/>
      <c r="H4" s="927"/>
      <c r="I4" s="927"/>
      <c r="J4" s="927"/>
      <c r="K4" s="662"/>
      <c r="L4" s="662"/>
      <c r="M4" s="662"/>
      <c r="N4" s="662"/>
      <c r="O4" s="662"/>
      <c r="P4" s="663"/>
      <c r="Q4" s="662"/>
      <c r="R4" s="663" t="s">
        <v>675</v>
      </c>
      <c r="S4" s="664"/>
      <c r="T4" s="664"/>
      <c r="U4" s="665"/>
      <c r="V4" s="665"/>
      <c r="W4" s="327"/>
    </row>
    <row r="5" spans="1:23" ht="12.75">
      <c r="A5" s="662"/>
      <c r="B5" s="666"/>
      <c r="C5" s="927" t="s">
        <v>345</v>
      </c>
      <c r="D5" s="927"/>
      <c r="E5" s="927"/>
      <c r="F5" s="927"/>
      <c r="G5" s="927"/>
      <c r="H5" s="927"/>
      <c r="I5" s="927"/>
      <c r="J5" s="662"/>
      <c r="K5" s="662"/>
      <c r="L5" s="662"/>
      <c r="M5" s="662"/>
      <c r="N5" s="662"/>
      <c r="O5" s="662"/>
      <c r="P5" s="663"/>
      <c r="Q5" s="664"/>
      <c r="R5" s="663" t="s">
        <v>346</v>
      </c>
      <c r="S5" s="662"/>
      <c r="T5" s="662"/>
      <c r="U5" s="662"/>
      <c r="V5" s="662"/>
      <c r="W5" s="327"/>
    </row>
    <row r="6" spans="1:23" ht="13.5" thickBot="1">
      <c r="A6" s="662"/>
      <c r="B6" s="662"/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3"/>
      <c r="Q6" s="662"/>
      <c r="R6" s="662"/>
      <c r="S6" s="662"/>
      <c r="T6" s="667" t="s">
        <v>347</v>
      </c>
      <c r="U6" s="662"/>
      <c r="V6" s="662"/>
      <c r="W6" s="327"/>
    </row>
    <row r="7" spans="1:23" ht="12.75">
      <c r="A7" s="930"/>
      <c r="B7" s="932" t="s">
        <v>252</v>
      </c>
      <c r="C7" s="934" t="s">
        <v>253</v>
      </c>
      <c r="D7" s="924" t="s">
        <v>254</v>
      </c>
      <c r="E7" s="925"/>
      <c r="F7" s="926"/>
      <c r="G7" s="934" t="s">
        <v>255</v>
      </c>
      <c r="H7" s="924" t="s">
        <v>254</v>
      </c>
      <c r="I7" s="925"/>
      <c r="J7" s="925"/>
      <c r="K7" s="922" t="s">
        <v>453</v>
      </c>
      <c r="L7" s="924" t="s">
        <v>254</v>
      </c>
      <c r="M7" s="925"/>
      <c r="N7" s="926"/>
      <c r="O7" s="922" t="s">
        <v>503</v>
      </c>
      <c r="P7" s="924" t="s">
        <v>254</v>
      </c>
      <c r="Q7" s="925"/>
      <c r="R7" s="926"/>
      <c r="S7" s="922" t="s">
        <v>257</v>
      </c>
      <c r="T7" s="924" t="s">
        <v>254</v>
      </c>
      <c r="U7" s="925"/>
      <c r="V7" s="926"/>
      <c r="W7" s="327"/>
    </row>
    <row r="8" spans="1:23" ht="12.75">
      <c r="A8" s="931"/>
      <c r="B8" s="933"/>
      <c r="C8" s="935"/>
      <c r="D8" s="918" t="s">
        <v>258</v>
      </c>
      <c r="E8" s="919"/>
      <c r="F8" s="920" t="s">
        <v>259</v>
      </c>
      <c r="G8" s="935"/>
      <c r="H8" s="918" t="s">
        <v>258</v>
      </c>
      <c r="I8" s="919"/>
      <c r="J8" s="928" t="s">
        <v>259</v>
      </c>
      <c r="K8" s="923"/>
      <c r="L8" s="918" t="s">
        <v>258</v>
      </c>
      <c r="M8" s="919"/>
      <c r="N8" s="920" t="s">
        <v>259</v>
      </c>
      <c r="O8" s="923"/>
      <c r="P8" s="918" t="s">
        <v>258</v>
      </c>
      <c r="Q8" s="919"/>
      <c r="R8" s="920" t="s">
        <v>259</v>
      </c>
      <c r="S8" s="923"/>
      <c r="T8" s="918" t="s">
        <v>258</v>
      </c>
      <c r="U8" s="919"/>
      <c r="V8" s="920" t="s">
        <v>259</v>
      </c>
      <c r="W8" s="327"/>
    </row>
    <row r="9" spans="1:23" ht="48.75" thickBot="1">
      <c r="A9" s="931"/>
      <c r="B9" s="933"/>
      <c r="C9" s="935"/>
      <c r="D9" s="668" t="s">
        <v>253</v>
      </c>
      <c r="E9" s="669" t="s">
        <v>260</v>
      </c>
      <c r="F9" s="921"/>
      <c r="G9" s="935"/>
      <c r="H9" s="668" t="s">
        <v>253</v>
      </c>
      <c r="I9" s="669" t="s">
        <v>260</v>
      </c>
      <c r="J9" s="929"/>
      <c r="K9" s="923"/>
      <c r="L9" s="668" t="s">
        <v>253</v>
      </c>
      <c r="M9" s="669" t="s">
        <v>260</v>
      </c>
      <c r="N9" s="921"/>
      <c r="O9" s="923"/>
      <c r="P9" s="668" t="s">
        <v>253</v>
      </c>
      <c r="Q9" s="669" t="s">
        <v>260</v>
      </c>
      <c r="R9" s="921"/>
      <c r="S9" s="923"/>
      <c r="T9" s="668" t="s">
        <v>253</v>
      </c>
      <c r="U9" s="669" t="s">
        <v>260</v>
      </c>
      <c r="V9" s="921"/>
      <c r="W9" s="327"/>
    </row>
    <row r="10" spans="1:23" ht="34.5" customHeight="1" thickBot="1">
      <c r="A10" s="670">
        <v>1</v>
      </c>
      <c r="B10" s="671" t="s">
        <v>348</v>
      </c>
      <c r="C10" s="672">
        <f>G10+K10+O10+S10</f>
        <v>4236.087</v>
      </c>
      <c r="D10" s="673">
        <f>H10+L10+P10+T10</f>
        <v>4110.0869999999995</v>
      </c>
      <c r="E10" s="673">
        <f>I10+M10+Q10+U10</f>
        <v>3376.3019999999997</v>
      </c>
      <c r="F10" s="672">
        <f>J10+N10+R10+V10</f>
        <v>126</v>
      </c>
      <c r="G10" s="674">
        <f>G15+G21+G22+G24+G29+G32+SUM(G37:G48)+G27+G11-G38+G35</f>
        <v>3061.6</v>
      </c>
      <c r="H10" s="675">
        <f>H15+H21+H22+H24+H29+H32+SUM(H37:H48)+H27+H11-H38+H35</f>
        <v>2935.6</v>
      </c>
      <c r="I10" s="676">
        <f>I15+I21+I22+I24+I29+I32+SUM(I37:I48)+I27+I11</f>
        <v>2354.4809999999998</v>
      </c>
      <c r="J10" s="677">
        <f>J15+J21+J22+J24+J29+J32+J37</f>
        <v>126</v>
      </c>
      <c r="K10" s="672">
        <f>K15+K21+K22+K24+K29+K32+SUM(K37:K48)+K27+K11</f>
        <v>1139.1949999999997</v>
      </c>
      <c r="L10" s="673">
        <f>L15+L21+L22+L24+L29+L32+SUM(L37:L48)+L27+L11</f>
        <v>1139.1949999999997</v>
      </c>
      <c r="M10" s="678">
        <f>M15+M21+M22+M24+M29+M32+SUM(M37:M48)+M27+M11</f>
        <v>1021.821</v>
      </c>
      <c r="N10" s="679"/>
      <c r="O10" s="680"/>
      <c r="P10" s="673"/>
      <c r="Q10" s="673"/>
      <c r="R10" s="679"/>
      <c r="S10" s="680">
        <f>S15+S21+S22+S24+S29+S32+SUM(S37:S48)+S27+S11</f>
        <v>35.292</v>
      </c>
      <c r="T10" s="673">
        <f>T24+SUM(T39:T48)</f>
        <v>35.292</v>
      </c>
      <c r="U10" s="673"/>
      <c r="V10" s="679"/>
      <c r="W10" s="327"/>
    </row>
    <row r="11" spans="1:23" ht="14.25" customHeight="1">
      <c r="A11" s="681">
        <v>2</v>
      </c>
      <c r="B11" s="682" t="s">
        <v>261</v>
      </c>
      <c r="C11" s="683">
        <f aca="true" t="shared" si="0" ref="C11:E14">G11+K11+O11+S11</f>
        <v>144.798</v>
      </c>
      <c r="D11" s="683">
        <f t="shared" si="0"/>
        <v>144.798</v>
      </c>
      <c r="E11" s="683">
        <f t="shared" si="0"/>
        <v>77.517</v>
      </c>
      <c r="F11" s="684"/>
      <c r="G11" s="685">
        <f>G12+G14+G13</f>
        <v>144.798</v>
      </c>
      <c r="H11" s="686">
        <f>H12+H14+H13</f>
        <v>144.798</v>
      </c>
      <c r="I11" s="686">
        <f>I12+I14</f>
        <v>77.517</v>
      </c>
      <c r="J11" s="687"/>
      <c r="K11" s="683"/>
      <c r="L11" s="688"/>
      <c r="M11" s="688"/>
      <c r="N11" s="689"/>
      <c r="O11" s="690"/>
      <c r="P11" s="688"/>
      <c r="Q11" s="688"/>
      <c r="R11" s="691"/>
      <c r="S11" s="690"/>
      <c r="T11" s="688"/>
      <c r="U11" s="688"/>
      <c r="V11" s="691"/>
      <c r="W11" s="327"/>
    </row>
    <row r="12" spans="1:23" ht="12.75" customHeight="1">
      <c r="A12" s="681">
        <v>3</v>
      </c>
      <c r="B12" s="692" t="s">
        <v>262</v>
      </c>
      <c r="C12" s="693">
        <f t="shared" si="0"/>
        <v>80.65</v>
      </c>
      <c r="D12" s="693">
        <f t="shared" si="0"/>
        <v>80.65</v>
      </c>
      <c r="E12" s="693">
        <f t="shared" si="0"/>
        <v>71.89</v>
      </c>
      <c r="F12" s="694"/>
      <c r="G12" s="695">
        <f>H12+J12</f>
        <v>80.65</v>
      </c>
      <c r="H12" s="696">
        <v>80.65</v>
      </c>
      <c r="I12" s="696">
        <v>71.89</v>
      </c>
      <c r="J12" s="691"/>
      <c r="K12" s="697"/>
      <c r="L12" s="688"/>
      <c r="M12" s="688"/>
      <c r="N12" s="697"/>
      <c r="O12" s="698"/>
      <c r="P12" s="688"/>
      <c r="Q12" s="688"/>
      <c r="R12" s="699"/>
      <c r="S12" s="698"/>
      <c r="T12" s="688"/>
      <c r="U12" s="688"/>
      <c r="V12" s="699"/>
      <c r="W12" s="327"/>
    </row>
    <row r="13" spans="1:23" ht="12.75" customHeight="1">
      <c r="A13" s="681">
        <v>4</v>
      </c>
      <c r="B13" s="700" t="s">
        <v>481</v>
      </c>
      <c r="C13" s="693">
        <f t="shared" si="0"/>
        <v>6</v>
      </c>
      <c r="D13" s="693">
        <f t="shared" si="0"/>
        <v>6</v>
      </c>
      <c r="E13" s="693"/>
      <c r="F13" s="694"/>
      <c r="G13" s="695">
        <f>H13+J13</f>
        <v>6</v>
      </c>
      <c r="H13" s="696">
        <v>6</v>
      </c>
      <c r="I13" s="696"/>
      <c r="J13" s="691"/>
      <c r="K13" s="697"/>
      <c r="L13" s="688"/>
      <c r="M13" s="688"/>
      <c r="N13" s="697"/>
      <c r="O13" s="698"/>
      <c r="P13" s="688"/>
      <c r="Q13" s="688"/>
      <c r="R13" s="699"/>
      <c r="S13" s="698"/>
      <c r="T13" s="688"/>
      <c r="U13" s="688"/>
      <c r="V13" s="699"/>
      <c r="W13" s="327"/>
    </row>
    <row r="14" spans="1:23" ht="12.75">
      <c r="A14" s="681">
        <v>5</v>
      </c>
      <c r="B14" s="368" t="s">
        <v>263</v>
      </c>
      <c r="C14" s="693">
        <f t="shared" si="0"/>
        <v>58.148</v>
      </c>
      <c r="D14" s="693">
        <f t="shared" si="0"/>
        <v>58.148</v>
      </c>
      <c r="E14" s="701">
        <f t="shared" si="0"/>
        <v>5.627</v>
      </c>
      <c r="F14" s="694"/>
      <c r="G14" s="695">
        <f>H14+J14</f>
        <v>58.148</v>
      </c>
      <c r="H14" s="702">
        <v>58.148</v>
      </c>
      <c r="I14" s="696">
        <v>5.627</v>
      </c>
      <c r="J14" s="691"/>
      <c r="K14" s="697"/>
      <c r="L14" s="688"/>
      <c r="M14" s="688"/>
      <c r="N14" s="697"/>
      <c r="O14" s="698"/>
      <c r="P14" s="688"/>
      <c r="Q14" s="688"/>
      <c r="R14" s="699"/>
      <c r="S14" s="698"/>
      <c r="T14" s="688"/>
      <c r="U14" s="688"/>
      <c r="V14" s="699"/>
      <c r="W14" s="327"/>
    </row>
    <row r="15" spans="1:23" ht="12.75">
      <c r="A15" s="681">
        <v>6</v>
      </c>
      <c r="B15" s="703" t="s">
        <v>349</v>
      </c>
      <c r="C15" s="683">
        <f aca="true" t="shared" si="1" ref="C15:D50">G15+K15+O15+S15</f>
        <v>2077.361</v>
      </c>
      <c r="D15" s="688">
        <f>SUM(D16:D19)</f>
        <v>2038.3609999999999</v>
      </c>
      <c r="E15" s="688">
        <f>SUM(E16:E19)</f>
        <v>1756.3400000000001</v>
      </c>
      <c r="F15" s="688">
        <f>SUM(F16:F19)</f>
        <v>20</v>
      </c>
      <c r="G15" s="690">
        <f>SUM(G16:G20)</f>
        <v>1808.347</v>
      </c>
      <c r="H15" s="688">
        <f>SUM(H16:H20)</f>
        <v>1788.347</v>
      </c>
      <c r="I15" s="688">
        <f>SUM(I16:I19)</f>
        <v>1539.747</v>
      </c>
      <c r="J15" s="688">
        <f>SUM(J16:J19)</f>
        <v>20</v>
      </c>
      <c r="K15" s="697">
        <f>K16+K18+K19</f>
        <v>269.014</v>
      </c>
      <c r="L15" s="704">
        <f>L16+L18+L19</f>
        <v>269.014</v>
      </c>
      <c r="M15" s="704">
        <f>M16+M18+M19</f>
        <v>216.593</v>
      </c>
      <c r="N15" s="697"/>
      <c r="O15" s="698"/>
      <c r="P15" s="688"/>
      <c r="Q15" s="688"/>
      <c r="R15" s="699"/>
      <c r="S15" s="698"/>
      <c r="T15" s="688"/>
      <c r="U15" s="688"/>
      <c r="V15" s="699"/>
      <c r="W15" s="327"/>
    </row>
    <row r="16" spans="1:23" ht="12.75">
      <c r="A16" s="705">
        <v>7</v>
      </c>
      <c r="B16" s="368" t="s">
        <v>149</v>
      </c>
      <c r="C16" s="693">
        <f t="shared" si="1"/>
        <v>1977.3609999999999</v>
      </c>
      <c r="D16" s="701">
        <f>H16+L16+P16+T16</f>
        <v>1967.3609999999999</v>
      </c>
      <c r="E16" s="701">
        <f>I16+M16+Q16+U16</f>
        <v>1756.3400000000001</v>
      </c>
      <c r="F16" s="701">
        <f>J16+N16+R16+V16</f>
        <v>10</v>
      </c>
      <c r="G16" s="695">
        <f aca="true" t="shared" si="2" ref="G16:G21">H16+J16</f>
        <v>1708.347</v>
      </c>
      <c r="H16" s="701">
        <v>1698.347</v>
      </c>
      <c r="I16" s="706">
        <v>1539.747</v>
      </c>
      <c r="J16" s="707">
        <v>10</v>
      </c>
      <c r="K16" s="693">
        <f>L16+N16</f>
        <v>269.014</v>
      </c>
      <c r="L16" s="706">
        <v>269.014</v>
      </c>
      <c r="M16" s="706">
        <v>216.593</v>
      </c>
      <c r="N16" s="708"/>
      <c r="O16" s="709"/>
      <c r="P16" s="706"/>
      <c r="Q16" s="706"/>
      <c r="R16" s="707"/>
      <c r="S16" s="695"/>
      <c r="T16" s="706"/>
      <c r="U16" s="706"/>
      <c r="V16" s="707"/>
      <c r="W16" s="327"/>
    </row>
    <row r="17" spans="1:23" ht="12.75">
      <c r="A17" s="705">
        <v>8</v>
      </c>
      <c r="B17" s="710" t="s">
        <v>482</v>
      </c>
      <c r="C17" s="693">
        <f t="shared" si="1"/>
        <v>10</v>
      </c>
      <c r="D17" s="701">
        <f>H17+L17+P17+T17</f>
        <v>0</v>
      </c>
      <c r="E17" s="701"/>
      <c r="F17" s="701">
        <f>J17+N17+R17+V17</f>
        <v>10</v>
      </c>
      <c r="G17" s="695">
        <f t="shared" si="2"/>
        <v>10</v>
      </c>
      <c r="H17" s="701">
        <v>0</v>
      </c>
      <c r="I17" s="706"/>
      <c r="J17" s="707">
        <v>10</v>
      </c>
      <c r="K17" s="693"/>
      <c r="L17" s="706"/>
      <c r="M17" s="706"/>
      <c r="N17" s="708"/>
      <c r="O17" s="709"/>
      <c r="P17" s="706"/>
      <c r="Q17" s="706"/>
      <c r="R17" s="707"/>
      <c r="S17" s="695"/>
      <c r="T17" s="706"/>
      <c r="U17" s="706"/>
      <c r="V17" s="707"/>
      <c r="W17" s="327"/>
    </row>
    <row r="18" spans="1:23" ht="12.75">
      <c r="A18" s="705">
        <v>9</v>
      </c>
      <c r="B18" s="368" t="s">
        <v>266</v>
      </c>
      <c r="C18" s="693">
        <f t="shared" si="1"/>
        <v>1</v>
      </c>
      <c r="D18" s="706">
        <f aca="true" t="shared" si="3" ref="D18:D37">H18+L18+P18+T18</f>
        <v>1</v>
      </c>
      <c r="E18" s="706"/>
      <c r="F18" s="688"/>
      <c r="G18" s="695">
        <f t="shared" si="2"/>
        <v>1</v>
      </c>
      <c r="H18" s="706">
        <v>1</v>
      </c>
      <c r="I18" s="706"/>
      <c r="J18" s="707"/>
      <c r="K18" s="711"/>
      <c r="L18" s="706"/>
      <c r="M18" s="706"/>
      <c r="N18" s="708"/>
      <c r="O18" s="709"/>
      <c r="P18" s="706"/>
      <c r="Q18" s="706"/>
      <c r="R18" s="707"/>
      <c r="S18" s="709"/>
      <c r="T18" s="706"/>
      <c r="U18" s="706"/>
      <c r="V18" s="707"/>
      <c r="W18" s="327"/>
    </row>
    <row r="19" spans="1:23" ht="12.75">
      <c r="A19" s="705">
        <f>+A18+1</f>
        <v>10</v>
      </c>
      <c r="B19" s="368" t="s">
        <v>265</v>
      </c>
      <c r="C19" s="693">
        <f t="shared" si="1"/>
        <v>70</v>
      </c>
      <c r="D19" s="706">
        <f t="shared" si="3"/>
        <v>70</v>
      </c>
      <c r="E19" s="706"/>
      <c r="F19" s="688"/>
      <c r="G19" s="695">
        <f t="shared" si="2"/>
        <v>70</v>
      </c>
      <c r="H19" s="706">
        <v>70</v>
      </c>
      <c r="I19" s="706"/>
      <c r="J19" s="707"/>
      <c r="K19" s="711"/>
      <c r="L19" s="706"/>
      <c r="M19" s="706"/>
      <c r="N19" s="708"/>
      <c r="O19" s="709"/>
      <c r="P19" s="706"/>
      <c r="Q19" s="706"/>
      <c r="R19" s="707"/>
      <c r="S19" s="709"/>
      <c r="T19" s="706"/>
      <c r="U19" s="706"/>
      <c r="V19" s="707"/>
      <c r="W19" s="327"/>
    </row>
    <row r="20" spans="1:23" ht="12.75">
      <c r="A20" s="705">
        <v>11</v>
      </c>
      <c r="B20" s="368" t="s">
        <v>517</v>
      </c>
      <c r="C20" s="693">
        <f t="shared" si="1"/>
        <v>19</v>
      </c>
      <c r="D20" s="706">
        <f t="shared" si="3"/>
        <v>19</v>
      </c>
      <c r="E20" s="706"/>
      <c r="F20" s="688"/>
      <c r="G20" s="695">
        <f t="shared" si="2"/>
        <v>19</v>
      </c>
      <c r="H20" s="706">
        <v>19</v>
      </c>
      <c r="I20" s="706"/>
      <c r="J20" s="707"/>
      <c r="K20" s="711"/>
      <c r="L20" s="706"/>
      <c r="M20" s="706"/>
      <c r="N20" s="708"/>
      <c r="O20" s="709"/>
      <c r="P20" s="706"/>
      <c r="Q20" s="706"/>
      <c r="R20" s="707"/>
      <c r="S20" s="709"/>
      <c r="T20" s="706"/>
      <c r="U20" s="706"/>
      <c r="V20" s="707"/>
      <c r="W20" s="327"/>
    </row>
    <row r="21" spans="1:23" ht="12.75">
      <c r="A21" s="705">
        <v>12</v>
      </c>
      <c r="B21" s="712" t="s">
        <v>353</v>
      </c>
      <c r="C21" s="711">
        <f t="shared" si="1"/>
        <v>57.537</v>
      </c>
      <c r="D21" s="704">
        <f t="shared" si="3"/>
        <v>57.537</v>
      </c>
      <c r="E21" s="704">
        <f>I21+M21+Q21+U21</f>
        <v>55.368</v>
      </c>
      <c r="F21" s="708"/>
      <c r="G21" s="713">
        <f t="shared" si="2"/>
        <v>57.537</v>
      </c>
      <c r="H21" s="714">
        <v>57.537</v>
      </c>
      <c r="I21" s="704">
        <v>55.368</v>
      </c>
      <c r="J21" s="707"/>
      <c r="K21" s="711"/>
      <c r="L21" s="706"/>
      <c r="M21" s="706"/>
      <c r="N21" s="708"/>
      <c r="O21" s="709"/>
      <c r="P21" s="706"/>
      <c r="Q21" s="706"/>
      <c r="R21" s="707"/>
      <c r="S21" s="709"/>
      <c r="T21" s="706"/>
      <c r="U21" s="706"/>
      <c r="V21" s="707"/>
      <c r="W21" s="327"/>
    </row>
    <row r="22" spans="1:23" ht="12.75">
      <c r="A22" s="705">
        <v>13</v>
      </c>
      <c r="B22" s="712" t="s">
        <v>354</v>
      </c>
      <c r="C22" s="711">
        <f t="shared" si="1"/>
        <v>4</v>
      </c>
      <c r="D22" s="704">
        <f t="shared" si="3"/>
        <v>4</v>
      </c>
      <c r="E22" s="704"/>
      <c r="F22" s="708"/>
      <c r="G22" s="715"/>
      <c r="H22" s="716"/>
      <c r="I22" s="711"/>
      <c r="J22" s="717"/>
      <c r="K22" s="718">
        <f>K23</f>
        <v>4</v>
      </c>
      <c r="L22" s="704">
        <f>L23</f>
        <v>4</v>
      </c>
      <c r="M22" s="706"/>
      <c r="N22" s="708"/>
      <c r="O22" s="709"/>
      <c r="P22" s="706"/>
      <c r="Q22" s="706"/>
      <c r="R22" s="707"/>
      <c r="S22" s="709"/>
      <c r="T22" s="706"/>
      <c r="U22" s="706"/>
      <c r="V22" s="707"/>
      <c r="W22" s="327"/>
    </row>
    <row r="23" spans="1:23" ht="12.75">
      <c r="A23" s="705">
        <v>14</v>
      </c>
      <c r="B23" s="368" t="s">
        <v>275</v>
      </c>
      <c r="C23" s="693">
        <f t="shared" si="1"/>
        <v>4</v>
      </c>
      <c r="D23" s="701">
        <f t="shared" si="3"/>
        <v>4</v>
      </c>
      <c r="E23" s="704"/>
      <c r="F23" s="708"/>
      <c r="G23" s="695"/>
      <c r="H23" s="719"/>
      <c r="I23" s="704"/>
      <c r="J23" s="717"/>
      <c r="K23" s="720">
        <f>L23+M23+N23</f>
        <v>4</v>
      </c>
      <c r="L23" s="706">
        <v>4</v>
      </c>
      <c r="M23" s="706"/>
      <c r="N23" s="708"/>
      <c r="O23" s="709"/>
      <c r="P23" s="706"/>
      <c r="Q23" s="706"/>
      <c r="R23" s="707"/>
      <c r="S23" s="709"/>
      <c r="T23" s="706"/>
      <c r="U23" s="706"/>
      <c r="V23" s="707"/>
      <c r="W23" s="327"/>
    </row>
    <row r="24" spans="1:23" ht="12.75">
      <c r="A24" s="705">
        <v>15</v>
      </c>
      <c r="B24" s="712" t="s">
        <v>642</v>
      </c>
      <c r="C24" s="711">
        <f t="shared" si="1"/>
        <v>37</v>
      </c>
      <c r="D24" s="704">
        <f t="shared" si="3"/>
        <v>37</v>
      </c>
      <c r="E24" s="704"/>
      <c r="F24" s="721"/>
      <c r="G24" s="715">
        <f>H24+J24</f>
        <v>10</v>
      </c>
      <c r="H24" s="704">
        <f>H25+H26</f>
        <v>10</v>
      </c>
      <c r="I24" s="704"/>
      <c r="J24" s="722"/>
      <c r="K24" s="718"/>
      <c r="L24" s="704"/>
      <c r="M24" s="704"/>
      <c r="N24" s="718"/>
      <c r="O24" s="715"/>
      <c r="P24" s="704"/>
      <c r="Q24" s="704"/>
      <c r="R24" s="722"/>
      <c r="S24" s="715">
        <f>S26</f>
        <v>27</v>
      </c>
      <c r="T24" s="715">
        <f>T26</f>
        <v>27</v>
      </c>
      <c r="U24" s="704"/>
      <c r="V24" s="723"/>
      <c r="W24" s="327"/>
    </row>
    <row r="25" spans="1:23" ht="12.75">
      <c r="A25" s="705">
        <v>16</v>
      </c>
      <c r="B25" s="368" t="s">
        <v>486</v>
      </c>
      <c r="C25" s="693">
        <f t="shared" si="1"/>
        <v>10</v>
      </c>
      <c r="D25" s="706">
        <f t="shared" si="3"/>
        <v>10</v>
      </c>
      <c r="E25" s="706"/>
      <c r="F25" s="708"/>
      <c r="G25" s="695">
        <f>H25+J25</f>
        <v>10</v>
      </c>
      <c r="H25" s="706">
        <v>10</v>
      </c>
      <c r="I25" s="854"/>
      <c r="J25" s="707"/>
      <c r="K25" s="711"/>
      <c r="L25" s="708"/>
      <c r="M25" s="706"/>
      <c r="N25" s="708"/>
      <c r="O25" s="709"/>
      <c r="P25" s="706"/>
      <c r="Q25" s="706"/>
      <c r="R25" s="707"/>
      <c r="S25" s="709"/>
      <c r="T25" s="706"/>
      <c r="U25" s="706"/>
      <c r="V25" s="707"/>
      <c r="W25" s="327"/>
    </row>
    <row r="26" spans="1:23" ht="13.5" customHeight="1">
      <c r="A26" s="705">
        <v>17</v>
      </c>
      <c r="B26" s="368" t="s">
        <v>487</v>
      </c>
      <c r="C26" s="693">
        <f t="shared" si="1"/>
        <v>27</v>
      </c>
      <c r="D26" s="706">
        <f t="shared" si="3"/>
        <v>27</v>
      </c>
      <c r="E26" s="706"/>
      <c r="F26" s="708"/>
      <c r="G26" s="724"/>
      <c r="H26" s="706"/>
      <c r="I26" s="706"/>
      <c r="J26" s="707"/>
      <c r="K26" s="725"/>
      <c r="L26" s="708"/>
      <c r="M26" s="706"/>
      <c r="N26" s="708"/>
      <c r="O26" s="709"/>
      <c r="P26" s="706"/>
      <c r="Q26" s="706"/>
      <c r="R26" s="707"/>
      <c r="S26" s="695">
        <f>T26</f>
        <v>27</v>
      </c>
      <c r="T26" s="706">
        <v>27</v>
      </c>
      <c r="U26" s="706"/>
      <c r="V26" s="707"/>
      <c r="W26" s="327"/>
    </row>
    <row r="27" spans="1:23" ht="12.75">
      <c r="A27" s="705">
        <v>18</v>
      </c>
      <c r="B27" s="712" t="s">
        <v>643</v>
      </c>
      <c r="C27" s="711">
        <f t="shared" si="1"/>
        <v>5</v>
      </c>
      <c r="D27" s="704">
        <f t="shared" si="3"/>
        <v>5</v>
      </c>
      <c r="E27" s="704">
        <f>I27+M27+Q27+U27</f>
        <v>4.929</v>
      </c>
      <c r="F27" s="721"/>
      <c r="G27" s="713">
        <f>H27+J27</f>
        <v>5</v>
      </c>
      <c r="H27" s="704">
        <f>H28</f>
        <v>5</v>
      </c>
      <c r="I27" s="704">
        <f>I28</f>
        <v>4.929</v>
      </c>
      <c r="J27" s="717"/>
      <c r="K27" s="726"/>
      <c r="L27" s="708"/>
      <c r="M27" s="706"/>
      <c r="N27" s="708"/>
      <c r="O27" s="709"/>
      <c r="P27" s="706"/>
      <c r="Q27" s="706"/>
      <c r="R27" s="707"/>
      <c r="S27" s="709"/>
      <c r="T27" s="706"/>
      <c r="U27" s="706"/>
      <c r="V27" s="707"/>
      <c r="W27" s="327"/>
    </row>
    <row r="28" spans="1:23" ht="12.75">
      <c r="A28" s="705">
        <v>19</v>
      </c>
      <c r="B28" s="368" t="s">
        <v>295</v>
      </c>
      <c r="C28" s="693">
        <f t="shared" si="1"/>
        <v>5</v>
      </c>
      <c r="D28" s="706">
        <f t="shared" si="3"/>
        <v>5</v>
      </c>
      <c r="E28" s="706">
        <f>I28+M28+Q28+U28</f>
        <v>4.929</v>
      </c>
      <c r="F28" s="708"/>
      <c r="G28" s="695">
        <f>H28+J28</f>
        <v>5</v>
      </c>
      <c r="H28" s="706">
        <v>5</v>
      </c>
      <c r="I28" s="706">
        <v>4.929</v>
      </c>
      <c r="J28" s="717"/>
      <c r="K28" s="726"/>
      <c r="L28" s="708"/>
      <c r="M28" s="706"/>
      <c r="N28" s="708"/>
      <c r="O28" s="709"/>
      <c r="P28" s="706"/>
      <c r="Q28" s="706"/>
      <c r="R28" s="707"/>
      <c r="S28" s="709"/>
      <c r="T28" s="706"/>
      <c r="U28" s="706"/>
      <c r="V28" s="707"/>
      <c r="W28" s="327"/>
    </row>
    <row r="29" spans="1:23" ht="27" customHeight="1">
      <c r="A29" s="705">
        <v>20</v>
      </c>
      <c r="B29" s="727" t="s">
        <v>644</v>
      </c>
      <c r="C29" s="711">
        <f t="shared" si="1"/>
        <v>65</v>
      </c>
      <c r="D29" s="704">
        <f t="shared" si="3"/>
        <v>65</v>
      </c>
      <c r="E29" s="704"/>
      <c r="F29" s="721"/>
      <c r="G29" s="715">
        <f>G30+G31</f>
        <v>65</v>
      </c>
      <c r="H29" s="704">
        <f>H30+H31</f>
        <v>65</v>
      </c>
      <c r="I29" s="704"/>
      <c r="J29" s="722"/>
      <c r="K29" s="726"/>
      <c r="L29" s="706"/>
      <c r="M29" s="706"/>
      <c r="N29" s="708"/>
      <c r="O29" s="709"/>
      <c r="P29" s="706"/>
      <c r="Q29" s="706"/>
      <c r="R29" s="707"/>
      <c r="S29" s="709"/>
      <c r="T29" s="706"/>
      <c r="U29" s="706"/>
      <c r="V29" s="707"/>
      <c r="W29" s="327"/>
    </row>
    <row r="30" spans="1:23" ht="12.75" customHeight="1">
      <c r="A30" s="705">
        <v>21</v>
      </c>
      <c r="B30" s="728" t="s">
        <v>297</v>
      </c>
      <c r="C30" s="693">
        <f t="shared" si="1"/>
        <v>50</v>
      </c>
      <c r="D30" s="706">
        <f t="shared" si="3"/>
        <v>50</v>
      </c>
      <c r="E30" s="706"/>
      <c r="F30" s="708"/>
      <c r="G30" s="729">
        <f>H30+J30</f>
        <v>50</v>
      </c>
      <c r="H30" s="706">
        <v>50</v>
      </c>
      <c r="I30" s="706"/>
      <c r="J30" s="717"/>
      <c r="K30" s="726"/>
      <c r="L30" s="706"/>
      <c r="M30" s="706"/>
      <c r="N30" s="708"/>
      <c r="O30" s="709"/>
      <c r="P30" s="706"/>
      <c r="Q30" s="706"/>
      <c r="R30" s="707"/>
      <c r="S30" s="709"/>
      <c r="T30" s="706"/>
      <c r="U30" s="706"/>
      <c r="V30" s="707"/>
      <c r="W30" s="327"/>
    </row>
    <row r="31" spans="1:23" ht="24" customHeight="1">
      <c r="A31" s="705">
        <v>22</v>
      </c>
      <c r="B31" s="730" t="s">
        <v>488</v>
      </c>
      <c r="C31" s="693">
        <f t="shared" si="1"/>
        <v>15</v>
      </c>
      <c r="D31" s="706">
        <f t="shared" si="3"/>
        <v>15</v>
      </c>
      <c r="E31" s="706"/>
      <c r="F31" s="708"/>
      <c r="G31" s="729">
        <f>H31+J31</f>
        <v>15</v>
      </c>
      <c r="H31" s="706">
        <v>15</v>
      </c>
      <c r="I31" s="706"/>
      <c r="J31" s="717"/>
      <c r="K31" s="726"/>
      <c r="L31" s="706"/>
      <c r="M31" s="706"/>
      <c r="N31" s="708"/>
      <c r="O31" s="709"/>
      <c r="P31" s="706"/>
      <c r="Q31" s="706"/>
      <c r="R31" s="707"/>
      <c r="S31" s="709"/>
      <c r="T31" s="706"/>
      <c r="U31" s="706"/>
      <c r="V31" s="707"/>
      <c r="W31" s="327"/>
    </row>
    <row r="32" spans="1:23" ht="12.75">
      <c r="A32" s="705">
        <v>23</v>
      </c>
      <c r="B32" s="712" t="s">
        <v>363</v>
      </c>
      <c r="C32" s="711">
        <f t="shared" si="1"/>
        <v>2.8</v>
      </c>
      <c r="D32" s="704">
        <f t="shared" si="3"/>
        <v>2.8</v>
      </c>
      <c r="E32" s="706"/>
      <c r="F32" s="708"/>
      <c r="G32" s="715">
        <f>G33+G34</f>
        <v>2.8</v>
      </c>
      <c r="H32" s="704">
        <f>H33+H34</f>
        <v>2.8</v>
      </c>
      <c r="I32" s="706"/>
      <c r="J32" s="717"/>
      <c r="K32" s="726"/>
      <c r="L32" s="706"/>
      <c r="M32" s="706"/>
      <c r="N32" s="708"/>
      <c r="O32" s="709"/>
      <c r="P32" s="706"/>
      <c r="Q32" s="706"/>
      <c r="R32" s="707"/>
      <c r="S32" s="709"/>
      <c r="T32" s="706"/>
      <c r="U32" s="706"/>
      <c r="V32" s="707"/>
      <c r="W32" s="327"/>
    </row>
    <row r="33" spans="1:23" ht="12.75">
      <c r="A33" s="705">
        <v>24</v>
      </c>
      <c r="B33" s="731" t="s">
        <v>301</v>
      </c>
      <c r="C33" s="693">
        <f t="shared" si="1"/>
        <v>1.4</v>
      </c>
      <c r="D33" s="706">
        <f t="shared" si="3"/>
        <v>1.4</v>
      </c>
      <c r="E33" s="706"/>
      <c r="F33" s="708"/>
      <c r="G33" s="729">
        <f aca="true" t="shared" si="4" ref="G33:G48">H33+J33</f>
        <v>1.4</v>
      </c>
      <c r="H33" s="706">
        <v>1.4</v>
      </c>
      <c r="I33" s="706"/>
      <c r="J33" s="717"/>
      <c r="K33" s="726"/>
      <c r="L33" s="706"/>
      <c r="M33" s="706"/>
      <c r="N33" s="708"/>
      <c r="O33" s="709"/>
      <c r="P33" s="706"/>
      <c r="Q33" s="706"/>
      <c r="R33" s="707"/>
      <c r="S33" s="709"/>
      <c r="T33" s="706"/>
      <c r="U33" s="706"/>
      <c r="V33" s="707"/>
      <c r="W33" s="327"/>
    </row>
    <row r="34" spans="1:23" ht="12.75">
      <c r="A34" s="705">
        <f>+A33+1</f>
        <v>25</v>
      </c>
      <c r="B34" s="368" t="s">
        <v>302</v>
      </c>
      <c r="C34" s="693">
        <f t="shared" si="1"/>
        <v>1.4</v>
      </c>
      <c r="D34" s="706">
        <f t="shared" si="3"/>
        <v>1.4</v>
      </c>
      <c r="E34" s="706"/>
      <c r="F34" s="708"/>
      <c r="G34" s="729">
        <f t="shared" si="4"/>
        <v>1.4</v>
      </c>
      <c r="H34" s="706">
        <v>1.4</v>
      </c>
      <c r="I34" s="706"/>
      <c r="J34" s="717"/>
      <c r="K34" s="726"/>
      <c r="L34" s="706"/>
      <c r="M34" s="706"/>
      <c r="N34" s="708"/>
      <c r="O34" s="709"/>
      <c r="P34" s="706"/>
      <c r="Q34" s="706"/>
      <c r="R34" s="707"/>
      <c r="S34" s="709"/>
      <c r="T34" s="706"/>
      <c r="U34" s="706"/>
      <c r="V34" s="707"/>
      <c r="W34" s="327"/>
    </row>
    <row r="35" spans="1:23" ht="12.75">
      <c r="A35" s="705">
        <v>26</v>
      </c>
      <c r="B35" s="732" t="s">
        <v>366</v>
      </c>
      <c r="C35" s="711">
        <f t="shared" si="1"/>
        <v>105.739</v>
      </c>
      <c r="D35" s="711">
        <f t="shared" si="1"/>
        <v>105.739</v>
      </c>
      <c r="E35" s="706"/>
      <c r="F35" s="708"/>
      <c r="G35" s="715">
        <f>G36</f>
        <v>105.739</v>
      </c>
      <c r="H35" s="715">
        <f>H36</f>
        <v>105.739</v>
      </c>
      <c r="I35" s="706"/>
      <c r="J35" s="717"/>
      <c r="K35" s="726"/>
      <c r="L35" s="706"/>
      <c r="M35" s="706"/>
      <c r="N35" s="708"/>
      <c r="O35" s="709"/>
      <c r="P35" s="706"/>
      <c r="Q35" s="706"/>
      <c r="R35" s="707"/>
      <c r="S35" s="709"/>
      <c r="T35" s="706"/>
      <c r="U35" s="706"/>
      <c r="V35" s="707"/>
      <c r="W35" s="327"/>
    </row>
    <row r="36" spans="1:23" ht="12.75">
      <c r="A36" s="705">
        <v>27</v>
      </c>
      <c r="B36" s="322" t="s">
        <v>523</v>
      </c>
      <c r="C36" s="693">
        <f t="shared" si="1"/>
        <v>105.739</v>
      </c>
      <c r="D36" s="693">
        <f t="shared" si="1"/>
        <v>105.739</v>
      </c>
      <c r="E36" s="706"/>
      <c r="F36" s="708"/>
      <c r="G36" s="729">
        <f t="shared" si="4"/>
        <v>105.739</v>
      </c>
      <c r="H36" s="706">
        <v>105.739</v>
      </c>
      <c r="I36" s="706"/>
      <c r="J36" s="717"/>
      <c r="K36" s="726"/>
      <c r="L36" s="706"/>
      <c r="M36" s="706"/>
      <c r="N36" s="708"/>
      <c r="O36" s="709"/>
      <c r="P36" s="706"/>
      <c r="Q36" s="706"/>
      <c r="R36" s="707"/>
      <c r="S36" s="709"/>
      <c r="T36" s="706"/>
      <c r="U36" s="706"/>
      <c r="V36" s="707"/>
      <c r="W36" s="327"/>
    </row>
    <row r="37" spans="1:23" ht="12.75">
      <c r="A37" s="705">
        <v>28</v>
      </c>
      <c r="B37" s="712" t="s">
        <v>80</v>
      </c>
      <c r="C37" s="711">
        <f t="shared" si="1"/>
        <v>928.583</v>
      </c>
      <c r="D37" s="704">
        <f t="shared" si="3"/>
        <v>822.583</v>
      </c>
      <c r="E37" s="704">
        <f>I37+M37+Q37+U37</f>
        <v>776.842</v>
      </c>
      <c r="F37" s="704">
        <f>J37+N37+R37+V37</f>
        <v>106</v>
      </c>
      <c r="G37" s="713">
        <f t="shared" si="4"/>
        <v>149.683</v>
      </c>
      <c r="H37" s="704">
        <v>43.683</v>
      </c>
      <c r="I37" s="704">
        <v>43.059</v>
      </c>
      <c r="J37" s="723">
        <v>106</v>
      </c>
      <c r="K37" s="711">
        <f>L37+N37</f>
        <v>778.9</v>
      </c>
      <c r="L37" s="704">
        <v>778.9</v>
      </c>
      <c r="M37" s="704">
        <v>733.783</v>
      </c>
      <c r="N37" s="721"/>
      <c r="O37" s="713"/>
      <c r="P37" s="704"/>
      <c r="Q37" s="704"/>
      <c r="R37" s="723"/>
      <c r="S37" s="713"/>
      <c r="T37" s="704"/>
      <c r="U37" s="704"/>
      <c r="V37" s="723"/>
      <c r="W37" s="327"/>
    </row>
    <row r="38" spans="1:23" ht="12.75">
      <c r="A38" s="705">
        <v>29</v>
      </c>
      <c r="B38" s="368" t="s">
        <v>533</v>
      </c>
      <c r="C38" s="733">
        <f t="shared" si="1"/>
        <v>106</v>
      </c>
      <c r="D38" s="734"/>
      <c r="E38" s="734"/>
      <c r="F38" s="734">
        <f>J38+N38+R38+V38</f>
        <v>106</v>
      </c>
      <c r="G38" s="735">
        <f t="shared" si="4"/>
        <v>106</v>
      </c>
      <c r="H38" s="734"/>
      <c r="I38" s="734"/>
      <c r="J38" s="369">
        <v>106</v>
      </c>
      <c r="K38" s="711"/>
      <c r="L38" s="704"/>
      <c r="M38" s="704"/>
      <c r="N38" s="721"/>
      <c r="O38" s="713"/>
      <c r="P38" s="704"/>
      <c r="Q38" s="704"/>
      <c r="R38" s="723"/>
      <c r="S38" s="713"/>
      <c r="T38" s="704"/>
      <c r="U38" s="704"/>
      <c r="V38" s="723"/>
      <c r="W38" s="327"/>
    </row>
    <row r="39" spans="1:23" ht="12.75">
      <c r="A39" s="705">
        <v>30</v>
      </c>
      <c r="B39" s="712" t="s">
        <v>108</v>
      </c>
      <c r="C39" s="711">
        <f t="shared" si="1"/>
        <v>81.247</v>
      </c>
      <c r="D39" s="704">
        <f aca="true" t="shared" si="5" ref="D39:D50">H39+L39+P39+T39</f>
        <v>81.247</v>
      </c>
      <c r="E39" s="704">
        <f aca="true" t="shared" si="6" ref="E39:E50">I39+M39+Q39+U39</f>
        <v>67.044</v>
      </c>
      <c r="F39" s="721"/>
      <c r="G39" s="713">
        <f t="shared" si="4"/>
        <v>70.473</v>
      </c>
      <c r="H39" s="704">
        <v>70.473</v>
      </c>
      <c r="I39" s="704">
        <v>58.491</v>
      </c>
      <c r="J39" s="723"/>
      <c r="K39" s="711">
        <f aca="true" t="shared" si="7" ref="K39:K48">L39+N39</f>
        <v>10.574</v>
      </c>
      <c r="L39" s="704">
        <v>10.574</v>
      </c>
      <c r="M39" s="704">
        <v>8.553</v>
      </c>
      <c r="N39" s="736"/>
      <c r="O39" s="713"/>
      <c r="P39" s="704"/>
      <c r="Q39" s="704"/>
      <c r="R39" s="723"/>
      <c r="S39" s="713">
        <f aca="true" t="shared" si="8" ref="S39:S48">T39+V39</f>
        <v>0.2</v>
      </c>
      <c r="T39" s="704">
        <v>0.2</v>
      </c>
      <c r="U39" s="704"/>
      <c r="V39" s="737"/>
      <c r="W39" s="327"/>
    </row>
    <row r="40" spans="1:23" ht="12.75">
      <c r="A40" s="705">
        <v>31</v>
      </c>
      <c r="B40" s="712" t="s">
        <v>109</v>
      </c>
      <c r="C40" s="711">
        <f t="shared" si="1"/>
        <v>89.372</v>
      </c>
      <c r="D40" s="704">
        <f t="shared" si="5"/>
        <v>89.372</v>
      </c>
      <c r="E40" s="704">
        <f t="shared" si="6"/>
        <v>76.423</v>
      </c>
      <c r="F40" s="721"/>
      <c r="G40" s="713">
        <f t="shared" si="4"/>
        <v>77.368</v>
      </c>
      <c r="H40" s="704">
        <v>77.368</v>
      </c>
      <c r="I40" s="704">
        <v>67.475</v>
      </c>
      <c r="J40" s="737"/>
      <c r="K40" s="711">
        <f t="shared" si="7"/>
        <v>10.604</v>
      </c>
      <c r="L40" s="704">
        <v>10.604</v>
      </c>
      <c r="M40" s="704">
        <v>8.948</v>
      </c>
      <c r="N40" s="736"/>
      <c r="O40" s="713"/>
      <c r="P40" s="704"/>
      <c r="Q40" s="704"/>
      <c r="R40" s="723"/>
      <c r="S40" s="713">
        <f t="shared" si="8"/>
        <v>1.4</v>
      </c>
      <c r="T40" s="704">
        <v>1.4</v>
      </c>
      <c r="U40" s="704"/>
      <c r="V40" s="723"/>
      <c r="W40" s="327"/>
    </row>
    <row r="41" spans="1:23" ht="12.75">
      <c r="A41" s="705">
        <v>32</v>
      </c>
      <c r="B41" s="712" t="s">
        <v>110</v>
      </c>
      <c r="C41" s="711">
        <f t="shared" si="1"/>
        <v>79.281</v>
      </c>
      <c r="D41" s="704">
        <f t="shared" si="5"/>
        <v>79.281</v>
      </c>
      <c r="E41" s="704">
        <f t="shared" si="6"/>
        <v>68.667</v>
      </c>
      <c r="F41" s="721"/>
      <c r="G41" s="713">
        <f t="shared" si="4"/>
        <v>66.202</v>
      </c>
      <c r="H41" s="704">
        <v>66.202</v>
      </c>
      <c r="I41" s="704">
        <v>58.133</v>
      </c>
      <c r="J41" s="737"/>
      <c r="K41" s="711">
        <f t="shared" si="7"/>
        <v>12.079</v>
      </c>
      <c r="L41" s="704">
        <v>12.079</v>
      </c>
      <c r="M41" s="704">
        <v>10.534</v>
      </c>
      <c r="N41" s="736"/>
      <c r="O41" s="713"/>
      <c r="P41" s="704"/>
      <c r="Q41" s="704"/>
      <c r="R41" s="723"/>
      <c r="S41" s="713">
        <f t="shared" si="8"/>
        <v>1</v>
      </c>
      <c r="T41" s="704">
        <v>1</v>
      </c>
      <c r="U41" s="704"/>
      <c r="V41" s="737"/>
      <c r="W41" s="327"/>
    </row>
    <row r="42" spans="1:23" ht="12.75">
      <c r="A42" s="705">
        <v>33</v>
      </c>
      <c r="B42" s="712" t="s">
        <v>111</v>
      </c>
      <c r="C42" s="711">
        <f t="shared" si="1"/>
        <v>62.366</v>
      </c>
      <c r="D42" s="704">
        <f t="shared" si="5"/>
        <v>62.366</v>
      </c>
      <c r="E42" s="704">
        <f t="shared" si="6"/>
        <v>58.037</v>
      </c>
      <c r="F42" s="721"/>
      <c r="G42" s="713">
        <f t="shared" si="4"/>
        <v>54.103</v>
      </c>
      <c r="H42" s="704">
        <v>54.103</v>
      </c>
      <c r="I42" s="704">
        <v>51.393</v>
      </c>
      <c r="J42" s="737"/>
      <c r="K42" s="711">
        <f t="shared" si="7"/>
        <v>8.263</v>
      </c>
      <c r="L42" s="704">
        <v>8.263</v>
      </c>
      <c r="M42" s="704">
        <v>6.644</v>
      </c>
      <c r="N42" s="736"/>
      <c r="O42" s="713"/>
      <c r="P42" s="704"/>
      <c r="Q42" s="704"/>
      <c r="R42" s="723"/>
      <c r="S42" s="713"/>
      <c r="T42" s="704"/>
      <c r="U42" s="704"/>
      <c r="V42" s="737"/>
      <c r="W42" s="327"/>
    </row>
    <row r="43" spans="1:23" ht="12.75">
      <c r="A43" s="705">
        <f aca="true" t="shared" si="9" ref="A43:A48">+A42+1</f>
        <v>34</v>
      </c>
      <c r="B43" s="712" t="s">
        <v>112</v>
      </c>
      <c r="C43" s="711">
        <f t="shared" si="1"/>
        <v>79.396</v>
      </c>
      <c r="D43" s="704">
        <f t="shared" si="5"/>
        <v>79.396</v>
      </c>
      <c r="E43" s="704">
        <f t="shared" si="6"/>
        <v>71.098</v>
      </c>
      <c r="F43" s="721"/>
      <c r="G43" s="713">
        <f t="shared" si="4"/>
        <v>68.604</v>
      </c>
      <c r="H43" s="704">
        <v>68.604</v>
      </c>
      <c r="I43" s="704">
        <v>63.261</v>
      </c>
      <c r="J43" s="737"/>
      <c r="K43" s="711">
        <f t="shared" si="7"/>
        <v>9.74</v>
      </c>
      <c r="L43" s="704">
        <v>9.74</v>
      </c>
      <c r="M43" s="704">
        <v>7.837</v>
      </c>
      <c r="N43" s="736"/>
      <c r="O43" s="713"/>
      <c r="P43" s="704"/>
      <c r="Q43" s="704"/>
      <c r="R43" s="723"/>
      <c r="S43" s="713">
        <f t="shared" si="8"/>
        <v>1.052</v>
      </c>
      <c r="T43" s="704">
        <v>1.052</v>
      </c>
      <c r="U43" s="704"/>
      <c r="V43" s="737"/>
      <c r="W43" s="327"/>
    </row>
    <row r="44" spans="1:23" ht="12.75">
      <c r="A44" s="705">
        <f t="shared" si="9"/>
        <v>35</v>
      </c>
      <c r="B44" s="712" t="s">
        <v>113</v>
      </c>
      <c r="C44" s="711">
        <f t="shared" si="1"/>
        <v>73.214</v>
      </c>
      <c r="D44" s="704">
        <f t="shared" si="5"/>
        <v>73.214</v>
      </c>
      <c r="E44" s="704">
        <f t="shared" si="6"/>
        <v>59.486</v>
      </c>
      <c r="F44" s="721"/>
      <c r="G44" s="713">
        <f t="shared" si="4"/>
        <v>70.814</v>
      </c>
      <c r="H44" s="704">
        <v>70.814</v>
      </c>
      <c r="I44" s="704">
        <v>59.486</v>
      </c>
      <c r="J44" s="723"/>
      <c r="K44" s="711">
        <f t="shared" si="7"/>
        <v>0.9</v>
      </c>
      <c r="L44" s="704">
        <v>0.9</v>
      </c>
      <c r="M44" s="704"/>
      <c r="N44" s="736"/>
      <c r="O44" s="713"/>
      <c r="P44" s="704"/>
      <c r="Q44" s="704"/>
      <c r="R44" s="723"/>
      <c r="S44" s="713">
        <f t="shared" si="8"/>
        <v>1.5</v>
      </c>
      <c r="T44" s="704">
        <v>1.5</v>
      </c>
      <c r="U44" s="704"/>
      <c r="V44" s="737"/>
      <c r="W44" s="327"/>
    </row>
    <row r="45" spans="1:23" ht="12.75">
      <c r="A45" s="705">
        <f t="shared" si="9"/>
        <v>36</v>
      </c>
      <c r="B45" s="712" t="s">
        <v>114</v>
      </c>
      <c r="C45" s="711">
        <f t="shared" si="1"/>
        <v>85.691</v>
      </c>
      <c r="D45" s="704">
        <f t="shared" si="5"/>
        <v>85.691</v>
      </c>
      <c r="E45" s="704">
        <f t="shared" si="6"/>
        <v>76.353</v>
      </c>
      <c r="F45" s="721"/>
      <c r="G45" s="713">
        <f t="shared" si="4"/>
        <v>73.652</v>
      </c>
      <c r="H45" s="704">
        <v>73.652</v>
      </c>
      <c r="I45" s="704">
        <v>66.181</v>
      </c>
      <c r="J45" s="737"/>
      <c r="K45" s="711">
        <f t="shared" si="7"/>
        <v>11.939</v>
      </c>
      <c r="L45" s="704">
        <v>11.939</v>
      </c>
      <c r="M45" s="704">
        <v>10.172</v>
      </c>
      <c r="N45" s="736"/>
      <c r="O45" s="713"/>
      <c r="P45" s="704"/>
      <c r="Q45" s="704"/>
      <c r="R45" s="723"/>
      <c r="S45" s="713">
        <f t="shared" si="8"/>
        <v>0.1</v>
      </c>
      <c r="T45" s="704">
        <v>0.1</v>
      </c>
      <c r="U45" s="704"/>
      <c r="V45" s="737"/>
      <c r="W45" s="327"/>
    </row>
    <row r="46" spans="1:23" ht="12.75">
      <c r="A46" s="705">
        <f t="shared" si="9"/>
        <v>37</v>
      </c>
      <c r="B46" s="712" t="s">
        <v>115</v>
      </c>
      <c r="C46" s="711">
        <f t="shared" si="1"/>
        <v>70.25399999999999</v>
      </c>
      <c r="D46" s="704">
        <f t="shared" si="5"/>
        <v>70.25399999999999</v>
      </c>
      <c r="E46" s="704">
        <f t="shared" si="6"/>
        <v>63.016</v>
      </c>
      <c r="F46" s="721"/>
      <c r="G46" s="713">
        <f t="shared" si="4"/>
        <v>60.644</v>
      </c>
      <c r="H46" s="704">
        <v>60.644</v>
      </c>
      <c r="I46" s="704">
        <v>54.93</v>
      </c>
      <c r="J46" s="737"/>
      <c r="K46" s="711">
        <f t="shared" si="7"/>
        <v>9.31</v>
      </c>
      <c r="L46" s="704">
        <v>9.31</v>
      </c>
      <c r="M46" s="704">
        <v>8.086</v>
      </c>
      <c r="N46" s="736"/>
      <c r="O46" s="713"/>
      <c r="P46" s="704"/>
      <c r="Q46" s="704"/>
      <c r="R46" s="723"/>
      <c r="S46" s="713">
        <f t="shared" si="8"/>
        <v>0.3</v>
      </c>
      <c r="T46" s="704">
        <v>0.3</v>
      </c>
      <c r="U46" s="704"/>
      <c r="V46" s="737"/>
      <c r="W46" s="327"/>
    </row>
    <row r="47" spans="1:23" ht="12.75">
      <c r="A47" s="705">
        <f t="shared" si="9"/>
        <v>38</v>
      </c>
      <c r="B47" s="712" t="s">
        <v>151</v>
      </c>
      <c r="C47" s="711">
        <f t="shared" si="1"/>
        <v>78.28</v>
      </c>
      <c r="D47" s="704">
        <f t="shared" si="5"/>
        <v>78.28</v>
      </c>
      <c r="E47" s="704">
        <f t="shared" si="6"/>
        <v>69.94800000000001</v>
      </c>
      <c r="F47" s="721"/>
      <c r="G47" s="713">
        <f t="shared" si="4"/>
        <v>64.408</v>
      </c>
      <c r="H47" s="704">
        <v>64.408</v>
      </c>
      <c r="I47" s="704">
        <v>59.277</v>
      </c>
      <c r="J47" s="723"/>
      <c r="K47" s="711">
        <f t="shared" si="7"/>
        <v>12.872</v>
      </c>
      <c r="L47" s="704">
        <v>12.872</v>
      </c>
      <c r="M47" s="704">
        <v>10.671</v>
      </c>
      <c r="N47" s="736"/>
      <c r="O47" s="713"/>
      <c r="P47" s="704"/>
      <c r="Q47" s="704"/>
      <c r="R47" s="723"/>
      <c r="S47" s="713">
        <f t="shared" si="8"/>
        <v>1</v>
      </c>
      <c r="T47" s="704">
        <v>1</v>
      </c>
      <c r="U47" s="704"/>
      <c r="V47" s="737"/>
      <c r="W47" s="327"/>
    </row>
    <row r="48" spans="1:23" ht="13.5" thickBot="1">
      <c r="A48" s="738">
        <f t="shared" si="9"/>
        <v>39</v>
      </c>
      <c r="B48" s="739" t="s">
        <v>117</v>
      </c>
      <c r="C48" s="740">
        <f t="shared" si="1"/>
        <v>109.16799999999999</v>
      </c>
      <c r="D48" s="714">
        <f t="shared" si="5"/>
        <v>109.16799999999999</v>
      </c>
      <c r="E48" s="714">
        <f t="shared" si="6"/>
        <v>95.234</v>
      </c>
      <c r="F48" s="741"/>
      <c r="G48" s="742">
        <f t="shared" si="4"/>
        <v>106.428</v>
      </c>
      <c r="H48" s="743">
        <v>106.428</v>
      </c>
      <c r="I48" s="743">
        <v>95.234</v>
      </c>
      <c r="J48" s="744"/>
      <c r="K48" s="740">
        <f t="shared" si="7"/>
        <v>1</v>
      </c>
      <c r="L48" s="714">
        <v>1</v>
      </c>
      <c r="M48" s="714"/>
      <c r="N48" s="745"/>
      <c r="O48" s="742"/>
      <c r="P48" s="743"/>
      <c r="Q48" s="743"/>
      <c r="R48" s="746"/>
      <c r="S48" s="742">
        <f t="shared" si="8"/>
        <v>1.74</v>
      </c>
      <c r="T48" s="743">
        <v>1.74</v>
      </c>
      <c r="U48" s="743"/>
      <c r="V48" s="744"/>
      <c r="W48" s="327"/>
    </row>
    <row r="49" spans="1:23" ht="33" customHeight="1" thickBot="1">
      <c r="A49" s="670">
        <v>40</v>
      </c>
      <c r="B49" s="671" t="s">
        <v>368</v>
      </c>
      <c r="C49" s="680">
        <f t="shared" si="1"/>
        <v>13967.819399999998</v>
      </c>
      <c r="D49" s="673">
        <f t="shared" si="5"/>
        <v>13952.819399999998</v>
      </c>
      <c r="E49" s="673">
        <f t="shared" si="6"/>
        <v>11632.245000000003</v>
      </c>
      <c r="F49" s="679">
        <f>J49+N49+R49+V49</f>
        <v>15</v>
      </c>
      <c r="G49" s="678">
        <f>G50+SUM(G61:G89)+SUM(G90:G100)-G94</f>
        <v>6808.23</v>
      </c>
      <c r="H49" s="678">
        <f>H50+SUM(H61:H89)+SUM(H90:H100)-H94</f>
        <v>6808.23</v>
      </c>
      <c r="I49" s="678">
        <f>I50+SUM(I61:I89)+SUM(I90:I100)</f>
        <v>5373.830999999999</v>
      </c>
      <c r="J49" s="673"/>
      <c r="K49" s="747">
        <f>K50+SUM(K61:K100)</f>
        <v>231.95999999999998</v>
      </c>
      <c r="L49" s="673">
        <f>L50+SUM(L61:L100)</f>
        <v>231.95999999999998</v>
      </c>
      <c r="M49" s="673">
        <f>M50+SUM(M61:M100)</f>
        <v>133.551</v>
      </c>
      <c r="N49" s="748"/>
      <c r="O49" s="749">
        <f>O50+SUM(O61:O100)</f>
        <v>6332.9003999999995</v>
      </c>
      <c r="P49" s="750">
        <f>P50+SUM(P61:P100)</f>
        <v>6325.850399999998</v>
      </c>
      <c r="Q49" s="750">
        <f>Q50+SUM(Q61:Q100)</f>
        <v>6091.475000000002</v>
      </c>
      <c r="R49" s="679">
        <v>7.05</v>
      </c>
      <c r="S49" s="747">
        <f>S50+SUM(S61:S100)</f>
        <v>594.729</v>
      </c>
      <c r="T49" s="673">
        <f>SUM(T61:T100)</f>
        <v>586.779</v>
      </c>
      <c r="U49" s="673">
        <f>SUM(U61:U100)</f>
        <v>33.388</v>
      </c>
      <c r="V49" s="679">
        <f>SUM(V61:V100)</f>
        <v>7.95</v>
      </c>
      <c r="W49" s="327"/>
    </row>
    <row r="50" spans="1:23" ht="12.75">
      <c r="A50" s="681">
        <v>41</v>
      </c>
      <c r="B50" s="703" t="s">
        <v>641</v>
      </c>
      <c r="C50" s="690">
        <f t="shared" si="1"/>
        <v>380.65000000000003</v>
      </c>
      <c r="D50" s="688">
        <f t="shared" si="5"/>
        <v>380.65000000000003</v>
      </c>
      <c r="E50" s="688">
        <f t="shared" si="6"/>
        <v>188.02599999999998</v>
      </c>
      <c r="F50" s="751"/>
      <c r="G50" s="752">
        <f>H50+J50</f>
        <v>271.94800000000004</v>
      </c>
      <c r="H50" s="753">
        <f>SUM(H51:H60)</f>
        <v>271.94800000000004</v>
      </c>
      <c r="I50" s="753">
        <f>SUM(I51:I58)</f>
        <v>165.82</v>
      </c>
      <c r="J50" s="754"/>
      <c r="K50" s="713">
        <f>L50+N50</f>
        <v>94.324</v>
      </c>
      <c r="L50" s="753">
        <f>SUM(L51:L60)</f>
        <v>94.324</v>
      </c>
      <c r="M50" s="753">
        <f>SUM(M51:M58)</f>
        <v>8.053</v>
      </c>
      <c r="N50" s="755"/>
      <c r="O50" s="752">
        <f>P50+R50</f>
        <v>14.378</v>
      </c>
      <c r="P50" s="753">
        <f>SUM(P51:P58)</f>
        <v>14.378</v>
      </c>
      <c r="Q50" s="756">
        <f>SUM(Q51:Q58)</f>
        <v>14.152999999999999</v>
      </c>
      <c r="R50" s="757"/>
      <c r="S50" s="758"/>
      <c r="T50" s="759"/>
      <c r="U50" s="759"/>
      <c r="V50" s="755"/>
      <c r="W50" s="327"/>
    </row>
    <row r="51" spans="1:23" ht="12.75">
      <c r="A51" s="705">
        <v>42</v>
      </c>
      <c r="B51" s="368" t="s">
        <v>308</v>
      </c>
      <c r="C51" s="695">
        <f>D51+F51</f>
        <v>8.3</v>
      </c>
      <c r="D51" s="706">
        <f>G51+K51+O51+S51</f>
        <v>8.3</v>
      </c>
      <c r="E51" s="706">
        <f>I51+M51+Q51+U51</f>
        <v>8.181</v>
      </c>
      <c r="F51" s="708"/>
      <c r="G51" s="709"/>
      <c r="H51" s="706"/>
      <c r="I51" s="706"/>
      <c r="J51" s="717"/>
      <c r="K51" s="709"/>
      <c r="L51" s="706"/>
      <c r="M51" s="706"/>
      <c r="N51" s="722"/>
      <c r="O51" s="695">
        <f>P51+R51</f>
        <v>8.3</v>
      </c>
      <c r="P51" s="706">
        <v>8.3</v>
      </c>
      <c r="Q51" s="706">
        <v>8.181</v>
      </c>
      <c r="R51" s="717"/>
      <c r="S51" s="725"/>
      <c r="T51" s="706"/>
      <c r="U51" s="706"/>
      <c r="V51" s="760"/>
      <c r="W51" s="327"/>
    </row>
    <row r="52" spans="1:23" ht="12.75">
      <c r="A52" s="705">
        <v>43</v>
      </c>
      <c r="B52" s="368" t="s">
        <v>309</v>
      </c>
      <c r="C52" s="695">
        <f aca="true" t="shared" si="10" ref="C52:D60">G52+K52+O52+S52</f>
        <v>91.976</v>
      </c>
      <c r="D52" s="706">
        <f t="shared" si="10"/>
        <v>91.976</v>
      </c>
      <c r="E52" s="706">
        <f>I52+M52+Q52+U52</f>
        <v>6.352</v>
      </c>
      <c r="F52" s="708"/>
      <c r="G52" s="709"/>
      <c r="H52" s="706"/>
      <c r="I52" s="706"/>
      <c r="J52" s="707"/>
      <c r="K52" s="709">
        <v>91.976</v>
      </c>
      <c r="L52" s="706">
        <v>91.976</v>
      </c>
      <c r="M52" s="706">
        <v>6.352</v>
      </c>
      <c r="N52" s="707"/>
      <c r="O52" s="695"/>
      <c r="P52" s="706"/>
      <c r="Q52" s="706"/>
      <c r="R52" s="707"/>
      <c r="S52" s="725"/>
      <c r="T52" s="706"/>
      <c r="U52" s="706"/>
      <c r="V52" s="707"/>
      <c r="W52" s="327"/>
    </row>
    <row r="53" spans="1:23" ht="12.75">
      <c r="A53" s="705">
        <v>44</v>
      </c>
      <c r="B53" s="368" t="s">
        <v>310</v>
      </c>
      <c r="C53" s="695">
        <f t="shared" si="10"/>
        <v>2</v>
      </c>
      <c r="D53" s="706">
        <f t="shared" si="10"/>
        <v>2</v>
      </c>
      <c r="E53" s="706"/>
      <c r="F53" s="708"/>
      <c r="G53" s="709">
        <f aca="true" t="shared" si="11" ref="G53:G60">H53+J53</f>
        <v>2</v>
      </c>
      <c r="H53" s="706">
        <v>2</v>
      </c>
      <c r="I53" s="706"/>
      <c r="J53" s="707"/>
      <c r="K53" s="713"/>
      <c r="L53" s="706"/>
      <c r="M53" s="706"/>
      <c r="N53" s="707"/>
      <c r="O53" s="695"/>
      <c r="P53" s="706"/>
      <c r="Q53" s="706"/>
      <c r="R53" s="707"/>
      <c r="S53" s="725"/>
      <c r="T53" s="706"/>
      <c r="U53" s="706"/>
      <c r="V53" s="707"/>
      <c r="W53" s="327"/>
    </row>
    <row r="54" spans="1:23" ht="12.75">
      <c r="A54" s="705">
        <v>45</v>
      </c>
      <c r="B54" s="368" t="s">
        <v>313</v>
      </c>
      <c r="C54" s="695">
        <f t="shared" si="10"/>
        <v>2.7</v>
      </c>
      <c r="D54" s="706">
        <f t="shared" si="10"/>
        <v>2.7</v>
      </c>
      <c r="E54" s="706"/>
      <c r="F54" s="708"/>
      <c r="G54" s="709">
        <f t="shared" si="11"/>
        <v>2.7</v>
      </c>
      <c r="H54" s="706">
        <v>2.7</v>
      </c>
      <c r="I54" s="706"/>
      <c r="J54" s="707"/>
      <c r="K54" s="709"/>
      <c r="L54" s="706"/>
      <c r="M54" s="706"/>
      <c r="N54" s="707"/>
      <c r="O54" s="695"/>
      <c r="P54" s="706"/>
      <c r="Q54" s="706"/>
      <c r="R54" s="707"/>
      <c r="S54" s="725"/>
      <c r="T54" s="706"/>
      <c r="U54" s="706"/>
      <c r="V54" s="707"/>
      <c r="W54" s="327"/>
    </row>
    <row r="55" spans="1:23" ht="12.75">
      <c r="A55" s="705">
        <v>46</v>
      </c>
      <c r="B55" s="731" t="s">
        <v>489</v>
      </c>
      <c r="C55" s="695">
        <f t="shared" si="10"/>
        <v>55.926</v>
      </c>
      <c r="D55" s="706">
        <f t="shared" si="10"/>
        <v>55.926</v>
      </c>
      <c r="E55" s="706"/>
      <c r="F55" s="708"/>
      <c r="G55" s="709">
        <f t="shared" si="11"/>
        <v>55.926</v>
      </c>
      <c r="H55" s="706">
        <f>105.926-50</f>
        <v>55.926</v>
      </c>
      <c r="I55" s="706"/>
      <c r="J55" s="707"/>
      <c r="K55" s="709"/>
      <c r="L55" s="706"/>
      <c r="M55" s="706"/>
      <c r="N55" s="707"/>
      <c r="O55" s="713"/>
      <c r="P55" s="706"/>
      <c r="Q55" s="706"/>
      <c r="R55" s="707"/>
      <c r="S55" s="725"/>
      <c r="T55" s="706"/>
      <c r="U55" s="706"/>
      <c r="V55" s="707"/>
      <c r="W55" s="327"/>
    </row>
    <row r="56" spans="1:23" ht="12.75">
      <c r="A56" s="705">
        <v>47</v>
      </c>
      <c r="B56" s="368" t="s">
        <v>311</v>
      </c>
      <c r="C56" s="695">
        <f t="shared" si="10"/>
        <v>4.7</v>
      </c>
      <c r="D56" s="706">
        <f t="shared" si="10"/>
        <v>4.7</v>
      </c>
      <c r="E56" s="706"/>
      <c r="F56" s="708"/>
      <c r="G56" s="709">
        <f t="shared" si="11"/>
        <v>4.7</v>
      </c>
      <c r="H56" s="706">
        <v>4.7</v>
      </c>
      <c r="I56" s="706"/>
      <c r="J56" s="707"/>
      <c r="K56" s="709"/>
      <c r="L56" s="706"/>
      <c r="M56" s="706"/>
      <c r="N56" s="707"/>
      <c r="O56" s="713"/>
      <c r="P56" s="706"/>
      <c r="Q56" s="706"/>
      <c r="R56" s="707"/>
      <c r="S56" s="725"/>
      <c r="T56" s="706"/>
      <c r="U56" s="706"/>
      <c r="V56" s="707"/>
      <c r="W56" s="327"/>
    </row>
    <row r="57" spans="1:23" ht="12.75">
      <c r="A57" s="705">
        <v>48</v>
      </c>
      <c r="B57" s="368" t="s">
        <v>314</v>
      </c>
      <c r="C57" s="695">
        <f t="shared" si="10"/>
        <v>165.26500000000001</v>
      </c>
      <c r="D57" s="706">
        <f t="shared" si="10"/>
        <v>165.26500000000001</v>
      </c>
      <c r="E57" s="701">
        <f>I57+M57+Q57+U57</f>
        <v>156.245</v>
      </c>
      <c r="F57" s="721"/>
      <c r="G57" s="709">
        <f t="shared" si="11"/>
        <v>156.839</v>
      </c>
      <c r="H57" s="706">
        <v>156.839</v>
      </c>
      <c r="I57" s="706">
        <v>148.572</v>
      </c>
      <c r="J57" s="707"/>
      <c r="K57" s="709">
        <v>2.348</v>
      </c>
      <c r="L57" s="706">
        <v>2.348</v>
      </c>
      <c r="M57" s="706">
        <v>1.701</v>
      </c>
      <c r="N57" s="707"/>
      <c r="O57" s="695">
        <f>P57+R57</f>
        <v>6.078</v>
      </c>
      <c r="P57" s="706">
        <v>6.078</v>
      </c>
      <c r="Q57" s="706">
        <v>5.972</v>
      </c>
      <c r="R57" s="707"/>
      <c r="S57" s="725"/>
      <c r="T57" s="706"/>
      <c r="U57" s="706"/>
      <c r="V57" s="707"/>
      <c r="W57" s="327"/>
    </row>
    <row r="58" spans="1:23" ht="12.75">
      <c r="A58" s="705">
        <v>49</v>
      </c>
      <c r="B58" s="368" t="s">
        <v>315</v>
      </c>
      <c r="C58" s="695">
        <f t="shared" si="10"/>
        <v>21.983</v>
      </c>
      <c r="D58" s="706">
        <f t="shared" si="10"/>
        <v>21.983</v>
      </c>
      <c r="E58" s="701">
        <f>I58+M58+Q58+U58</f>
        <v>17.248</v>
      </c>
      <c r="F58" s="721"/>
      <c r="G58" s="709">
        <f t="shared" si="11"/>
        <v>21.983</v>
      </c>
      <c r="H58" s="706">
        <v>21.983</v>
      </c>
      <c r="I58" s="706">
        <v>17.248</v>
      </c>
      <c r="J58" s="707"/>
      <c r="K58" s="709"/>
      <c r="L58" s="706"/>
      <c r="M58" s="706"/>
      <c r="N58" s="707"/>
      <c r="O58" s="713"/>
      <c r="P58" s="706"/>
      <c r="Q58" s="706"/>
      <c r="R58" s="707"/>
      <c r="S58" s="725"/>
      <c r="T58" s="706"/>
      <c r="U58" s="706"/>
      <c r="V58" s="707"/>
      <c r="W58" s="327"/>
    </row>
    <row r="59" spans="1:23" ht="25.5">
      <c r="A59" s="705">
        <v>50</v>
      </c>
      <c r="B59" s="730" t="s">
        <v>312</v>
      </c>
      <c r="C59" s="695">
        <f t="shared" si="10"/>
        <v>12.8</v>
      </c>
      <c r="D59" s="706">
        <f t="shared" si="10"/>
        <v>12.8</v>
      </c>
      <c r="E59" s="704"/>
      <c r="F59" s="721"/>
      <c r="G59" s="709">
        <f t="shared" si="11"/>
        <v>12.8</v>
      </c>
      <c r="H59" s="706">
        <v>12.8</v>
      </c>
      <c r="I59" s="706"/>
      <c r="J59" s="707"/>
      <c r="K59" s="709"/>
      <c r="L59" s="706"/>
      <c r="M59" s="706"/>
      <c r="N59" s="707"/>
      <c r="O59" s="713"/>
      <c r="P59" s="706"/>
      <c r="Q59" s="706"/>
      <c r="R59" s="707"/>
      <c r="S59" s="725"/>
      <c r="T59" s="706"/>
      <c r="U59" s="706"/>
      <c r="V59" s="707"/>
      <c r="W59" s="327"/>
    </row>
    <row r="60" spans="1:23" ht="24.75" customHeight="1">
      <c r="A60" s="705">
        <v>51</v>
      </c>
      <c r="B60" s="730" t="s">
        <v>525</v>
      </c>
      <c r="C60" s="695">
        <f t="shared" si="10"/>
        <v>15</v>
      </c>
      <c r="D60" s="706">
        <f t="shared" si="10"/>
        <v>15</v>
      </c>
      <c r="E60" s="704"/>
      <c r="F60" s="721"/>
      <c r="G60" s="709">
        <f t="shared" si="11"/>
        <v>15</v>
      </c>
      <c r="H60" s="706">
        <v>15</v>
      </c>
      <c r="I60" s="706"/>
      <c r="J60" s="707"/>
      <c r="K60" s="709"/>
      <c r="L60" s="706"/>
      <c r="M60" s="706"/>
      <c r="N60" s="707"/>
      <c r="O60" s="713"/>
      <c r="P60" s="706"/>
      <c r="Q60" s="706"/>
      <c r="R60" s="707"/>
      <c r="S60" s="725"/>
      <c r="T60" s="706"/>
      <c r="U60" s="706"/>
      <c r="V60" s="707"/>
      <c r="W60" s="327"/>
    </row>
    <row r="61" spans="1:23" ht="12.75">
      <c r="A61" s="705">
        <v>52</v>
      </c>
      <c r="B61" s="712" t="s">
        <v>152</v>
      </c>
      <c r="C61" s="713">
        <f aca="true" t="shared" si="12" ref="C61:E66">+G61+K61+O61+S61</f>
        <v>402.12</v>
      </c>
      <c r="D61" s="704">
        <f t="shared" si="12"/>
        <v>402.12</v>
      </c>
      <c r="E61" s="704">
        <f t="shared" si="12"/>
        <v>336.702</v>
      </c>
      <c r="F61" s="721"/>
      <c r="G61" s="713">
        <f aca="true" t="shared" si="13" ref="G61:G66">+H61</f>
        <v>244.739</v>
      </c>
      <c r="H61" s="704">
        <v>244.739</v>
      </c>
      <c r="I61" s="704">
        <v>215.137</v>
      </c>
      <c r="J61" s="707"/>
      <c r="K61" s="709"/>
      <c r="L61" s="706"/>
      <c r="M61" s="706"/>
      <c r="N61" s="707"/>
      <c r="O61" s="713">
        <f aca="true" t="shared" si="14" ref="O61:O72">+P61</f>
        <v>127.531</v>
      </c>
      <c r="P61" s="704">
        <v>127.531</v>
      </c>
      <c r="Q61" s="704">
        <v>121.565</v>
      </c>
      <c r="R61" s="723"/>
      <c r="S61" s="711">
        <f aca="true" t="shared" si="15" ref="S61:S66">+T61</f>
        <v>29.85</v>
      </c>
      <c r="T61" s="704">
        <v>29.85</v>
      </c>
      <c r="U61" s="704"/>
      <c r="V61" s="723"/>
      <c r="W61" s="327"/>
    </row>
    <row r="62" spans="1:23" ht="12.75">
      <c r="A62" s="705">
        <f>+A61+1</f>
        <v>53</v>
      </c>
      <c r="B62" s="712" t="s">
        <v>153</v>
      </c>
      <c r="C62" s="713">
        <f t="shared" si="12"/>
        <v>669.156</v>
      </c>
      <c r="D62" s="704">
        <f t="shared" si="12"/>
        <v>669.156</v>
      </c>
      <c r="E62" s="704">
        <f t="shared" si="12"/>
        <v>558.482</v>
      </c>
      <c r="F62" s="721"/>
      <c r="G62" s="713">
        <f t="shared" si="13"/>
        <v>440.046</v>
      </c>
      <c r="H62" s="704">
        <v>440.046</v>
      </c>
      <c r="I62" s="704">
        <v>389.805</v>
      </c>
      <c r="J62" s="707"/>
      <c r="K62" s="709"/>
      <c r="L62" s="706"/>
      <c r="M62" s="706"/>
      <c r="N62" s="707"/>
      <c r="O62" s="713">
        <f t="shared" si="14"/>
        <v>176.984</v>
      </c>
      <c r="P62" s="704">
        <v>176.984</v>
      </c>
      <c r="Q62" s="704">
        <v>168.677</v>
      </c>
      <c r="R62" s="723"/>
      <c r="S62" s="711">
        <f t="shared" si="15"/>
        <v>52.126</v>
      </c>
      <c r="T62" s="704">
        <v>52.126</v>
      </c>
      <c r="U62" s="704"/>
      <c r="V62" s="723"/>
      <c r="W62" s="327"/>
    </row>
    <row r="63" spans="1:23" ht="12.75">
      <c r="A63" s="705">
        <f>+A62+1</f>
        <v>54</v>
      </c>
      <c r="B63" s="712" t="s">
        <v>120</v>
      </c>
      <c r="C63" s="713">
        <f t="shared" si="12"/>
        <v>290.131</v>
      </c>
      <c r="D63" s="704">
        <f t="shared" si="12"/>
        <v>290.131</v>
      </c>
      <c r="E63" s="704">
        <f t="shared" si="12"/>
        <v>225.455</v>
      </c>
      <c r="F63" s="721"/>
      <c r="G63" s="713">
        <f t="shared" si="13"/>
        <v>190.78</v>
      </c>
      <c r="H63" s="704">
        <v>190.78</v>
      </c>
      <c r="I63" s="704">
        <v>144.894</v>
      </c>
      <c r="J63" s="707"/>
      <c r="K63" s="709"/>
      <c r="L63" s="706"/>
      <c r="M63" s="706"/>
      <c r="N63" s="707"/>
      <c r="O63" s="713">
        <f t="shared" si="14"/>
        <v>84.351</v>
      </c>
      <c r="P63" s="704">
        <v>84.351</v>
      </c>
      <c r="Q63" s="704">
        <v>80.561</v>
      </c>
      <c r="R63" s="723"/>
      <c r="S63" s="711">
        <f t="shared" si="15"/>
        <v>15</v>
      </c>
      <c r="T63" s="704">
        <v>15</v>
      </c>
      <c r="U63" s="704"/>
      <c r="V63" s="723"/>
      <c r="W63" s="327"/>
    </row>
    <row r="64" spans="1:23" ht="12.75">
      <c r="A64" s="705">
        <f>+A63+1</f>
        <v>55</v>
      </c>
      <c r="B64" s="712" t="s">
        <v>326</v>
      </c>
      <c r="C64" s="713">
        <f t="shared" si="12"/>
        <v>549.222</v>
      </c>
      <c r="D64" s="704">
        <f t="shared" si="12"/>
        <v>549.222</v>
      </c>
      <c r="E64" s="704">
        <f t="shared" si="12"/>
        <v>436.598</v>
      </c>
      <c r="F64" s="721"/>
      <c r="G64" s="713">
        <f t="shared" si="13"/>
        <v>247.588</v>
      </c>
      <c r="H64" s="704">
        <v>247.588</v>
      </c>
      <c r="I64" s="704">
        <v>202.304</v>
      </c>
      <c r="J64" s="707"/>
      <c r="K64" s="709"/>
      <c r="L64" s="706"/>
      <c r="M64" s="706"/>
      <c r="N64" s="707"/>
      <c r="O64" s="713">
        <f t="shared" si="14"/>
        <v>245.634</v>
      </c>
      <c r="P64" s="704">
        <v>245.634</v>
      </c>
      <c r="Q64" s="704">
        <v>234.294</v>
      </c>
      <c r="R64" s="723"/>
      <c r="S64" s="711">
        <f t="shared" si="15"/>
        <v>56</v>
      </c>
      <c r="T64" s="704">
        <v>56</v>
      </c>
      <c r="U64" s="704"/>
      <c r="V64" s="723"/>
      <c r="W64" s="327"/>
    </row>
    <row r="65" spans="1:23" ht="12.75">
      <c r="A65" s="705">
        <f>+A64+1</f>
        <v>56</v>
      </c>
      <c r="B65" s="712" t="s">
        <v>327</v>
      </c>
      <c r="C65" s="713">
        <f t="shared" si="12"/>
        <v>210.144</v>
      </c>
      <c r="D65" s="704">
        <f t="shared" si="12"/>
        <v>210.144</v>
      </c>
      <c r="E65" s="704">
        <f t="shared" si="12"/>
        <v>175.647</v>
      </c>
      <c r="F65" s="721"/>
      <c r="G65" s="713">
        <f t="shared" si="13"/>
        <v>136.005</v>
      </c>
      <c r="H65" s="704">
        <v>136.005</v>
      </c>
      <c r="I65" s="704">
        <v>114.302</v>
      </c>
      <c r="J65" s="707"/>
      <c r="K65" s="709"/>
      <c r="L65" s="706"/>
      <c r="M65" s="706"/>
      <c r="N65" s="707"/>
      <c r="O65" s="713">
        <f t="shared" si="14"/>
        <v>64.239</v>
      </c>
      <c r="P65" s="704">
        <v>64.239</v>
      </c>
      <c r="Q65" s="704">
        <v>61.345</v>
      </c>
      <c r="R65" s="723"/>
      <c r="S65" s="711">
        <f t="shared" si="15"/>
        <v>9.9</v>
      </c>
      <c r="T65" s="704">
        <v>9.9</v>
      </c>
      <c r="U65" s="704"/>
      <c r="V65" s="723"/>
      <c r="W65" s="327"/>
    </row>
    <row r="66" spans="1:23" ht="12.75">
      <c r="A66" s="705">
        <f>+A65+1</f>
        <v>57</v>
      </c>
      <c r="B66" s="712" t="s">
        <v>328</v>
      </c>
      <c r="C66" s="713">
        <f t="shared" si="12"/>
        <v>211.63</v>
      </c>
      <c r="D66" s="704">
        <f t="shared" si="12"/>
        <v>211.63</v>
      </c>
      <c r="E66" s="704">
        <f t="shared" si="12"/>
        <v>193.827</v>
      </c>
      <c r="F66" s="721"/>
      <c r="G66" s="713">
        <f t="shared" si="13"/>
        <v>111.491</v>
      </c>
      <c r="H66" s="704">
        <v>111.491</v>
      </c>
      <c r="I66" s="704">
        <v>106.377</v>
      </c>
      <c r="J66" s="707"/>
      <c r="K66" s="709"/>
      <c r="L66" s="706"/>
      <c r="M66" s="706"/>
      <c r="N66" s="707"/>
      <c r="O66" s="713">
        <f t="shared" si="14"/>
        <v>90.839</v>
      </c>
      <c r="P66" s="704">
        <v>90.839</v>
      </c>
      <c r="Q66" s="704">
        <v>87.45</v>
      </c>
      <c r="R66" s="723"/>
      <c r="S66" s="711">
        <f t="shared" si="15"/>
        <v>9.3</v>
      </c>
      <c r="T66" s="704">
        <v>9.3</v>
      </c>
      <c r="U66" s="704"/>
      <c r="V66" s="723"/>
      <c r="W66" s="327"/>
    </row>
    <row r="67" spans="1:23" ht="12.75">
      <c r="A67" s="705">
        <v>58</v>
      </c>
      <c r="B67" s="712" t="s">
        <v>235</v>
      </c>
      <c r="C67" s="713">
        <f aca="true" t="shared" si="16" ref="C67:C76">+G67+K67+O67+S67</f>
        <v>689.186</v>
      </c>
      <c r="D67" s="704">
        <f aca="true" t="shared" si="17" ref="D67:D76">+H67+L67+P67+T67</f>
        <v>688.236</v>
      </c>
      <c r="E67" s="704">
        <f aca="true" t="shared" si="18" ref="E67:E76">+I67+M67+Q67+U67</f>
        <v>571.0229999999999</v>
      </c>
      <c r="F67" s="721">
        <f>+J67+N67+R67+V67</f>
        <v>0.95</v>
      </c>
      <c r="G67" s="713">
        <f>+H67+J67</f>
        <v>430.504</v>
      </c>
      <c r="H67" s="704">
        <v>430.504</v>
      </c>
      <c r="I67" s="704">
        <v>372.554</v>
      </c>
      <c r="J67" s="723"/>
      <c r="K67" s="709"/>
      <c r="L67" s="706"/>
      <c r="M67" s="706"/>
      <c r="N67" s="707"/>
      <c r="O67" s="713">
        <f t="shared" si="14"/>
        <v>208.982</v>
      </c>
      <c r="P67" s="704">
        <v>208.982</v>
      </c>
      <c r="Q67" s="704">
        <v>198.469</v>
      </c>
      <c r="R67" s="723"/>
      <c r="S67" s="711">
        <f>+T67+V67</f>
        <v>49.7</v>
      </c>
      <c r="T67" s="704">
        <v>48.75</v>
      </c>
      <c r="U67" s="704"/>
      <c r="V67" s="723">
        <v>0.95</v>
      </c>
      <c r="W67" s="327"/>
    </row>
    <row r="68" spans="1:23" ht="12.75">
      <c r="A68" s="705">
        <v>59</v>
      </c>
      <c r="B68" s="712" t="s">
        <v>124</v>
      </c>
      <c r="C68" s="713">
        <f t="shared" si="16"/>
        <v>714.346</v>
      </c>
      <c r="D68" s="704">
        <f t="shared" si="17"/>
        <v>714.346</v>
      </c>
      <c r="E68" s="704">
        <f t="shared" si="18"/>
        <v>627.824</v>
      </c>
      <c r="F68" s="721"/>
      <c r="G68" s="713">
        <f>+H68</f>
        <v>199.2</v>
      </c>
      <c r="H68" s="704">
        <v>199.2</v>
      </c>
      <c r="I68" s="704">
        <v>149.162</v>
      </c>
      <c r="J68" s="723"/>
      <c r="K68" s="713"/>
      <c r="L68" s="704"/>
      <c r="M68" s="704"/>
      <c r="N68" s="723"/>
      <c r="O68" s="713">
        <f t="shared" si="14"/>
        <v>499.446</v>
      </c>
      <c r="P68" s="704">
        <v>499.446</v>
      </c>
      <c r="Q68" s="704">
        <v>478.662</v>
      </c>
      <c r="R68" s="723"/>
      <c r="S68" s="711">
        <f>+T68+V68</f>
        <v>15.7</v>
      </c>
      <c r="T68" s="704">
        <v>15.7</v>
      </c>
      <c r="U68" s="704"/>
      <c r="V68" s="723"/>
      <c r="W68" s="327"/>
    </row>
    <row r="69" spans="1:23" ht="12.75">
      <c r="A69" s="705">
        <f>+A68+1</f>
        <v>60</v>
      </c>
      <c r="B69" s="712" t="s">
        <v>330</v>
      </c>
      <c r="C69" s="713">
        <f t="shared" si="16"/>
        <v>109.972</v>
      </c>
      <c r="D69" s="704">
        <f t="shared" si="17"/>
        <v>109.972</v>
      </c>
      <c r="E69" s="704">
        <f t="shared" si="18"/>
        <v>98.36</v>
      </c>
      <c r="F69" s="721"/>
      <c r="G69" s="713">
        <f>+H69</f>
        <v>47.498</v>
      </c>
      <c r="H69" s="704">
        <v>47.498</v>
      </c>
      <c r="I69" s="704">
        <v>44.394</v>
      </c>
      <c r="J69" s="707"/>
      <c r="K69" s="713"/>
      <c r="L69" s="706"/>
      <c r="M69" s="706"/>
      <c r="N69" s="707"/>
      <c r="O69" s="713">
        <f t="shared" si="14"/>
        <v>56.174</v>
      </c>
      <c r="P69" s="704">
        <v>56.174</v>
      </c>
      <c r="Q69" s="704">
        <v>53.966</v>
      </c>
      <c r="R69" s="723"/>
      <c r="S69" s="711">
        <f>+T69</f>
        <v>6.3</v>
      </c>
      <c r="T69" s="704">
        <v>6.3</v>
      </c>
      <c r="U69" s="704"/>
      <c r="V69" s="723"/>
      <c r="W69" s="327"/>
    </row>
    <row r="70" spans="1:23" ht="12.75">
      <c r="A70" s="705">
        <v>61</v>
      </c>
      <c r="B70" s="712" t="s">
        <v>511</v>
      </c>
      <c r="C70" s="713">
        <f t="shared" si="16"/>
        <v>146.43300000000002</v>
      </c>
      <c r="D70" s="704">
        <f t="shared" si="17"/>
        <v>146.43300000000002</v>
      </c>
      <c r="E70" s="704">
        <f t="shared" si="18"/>
        <v>123.83500000000001</v>
      </c>
      <c r="F70" s="721"/>
      <c r="G70" s="713">
        <f>+H70</f>
        <v>95.555</v>
      </c>
      <c r="H70" s="704">
        <v>95.555</v>
      </c>
      <c r="I70" s="704">
        <v>77.318</v>
      </c>
      <c r="J70" s="707"/>
      <c r="K70" s="709"/>
      <c r="L70" s="706"/>
      <c r="M70" s="706"/>
      <c r="N70" s="707"/>
      <c r="O70" s="713">
        <f t="shared" si="14"/>
        <v>48.078</v>
      </c>
      <c r="P70" s="704">
        <v>48.078</v>
      </c>
      <c r="Q70" s="704">
        <v>46.517</v>
      </c>
      <c r="R70" s="723"/>
      <c r="S70" s="711">
        <f>+T70</f>
        <v>2.8</v>
      </c>
      <c r="T70" s="704">
        <v>2.8</v>
      </c>
      <c r="U70" s="704"/>
      <c r="V70" s="723"/>
      <c r="W70" s="327"/>
    </row>
    <row r="71" spans="1:23" ht="12.75">
      <c r="A71" s="705">
        <v>62</v>
      </c>
      <c r="B71" s="712" t="s">
        <v>236</v>
      </c>
      <c r="C71" s="713">
        <f t="shared" si="16"/>
        <v>291.126</v>
      </c>
      <c r="D71" s="704">
        <f t="shared" si="17"/>
        <v>291.126</v>
      </c>
      <c r="E71" s="704">
        <f t="shared" si="18"/>
        <v>277.293</v>
      </c>
      <c r="F71" s="721"/>
      <c r="G71" s="713">
        <f>+H71+J71</f>
        <v>46.728</v>
      </c>
      <c r="H71" s="704">
        <v>46.728</v>
      </c>
      <c r="I71" s="704">
        <v>42.885</v>
      </c>
      <c r="J71" s="723"/>
      <c r="K71" s="709"/>
      <c r="L71" s="706"/>
      <c r="M71" s="706"/>
      <c r="N71" s="707"/>
      <c r="O71" s="713">
        <f t="shared" si="14"/>
        <v>243.398</v>
      </c>
      <c r="P71" s="704">
        <v>243.398</v>
      </c>
      <c r="Q71" s="704">
        <v>234.408</v>
      </c>
      <c r="R71" s="723"/>
      <c r="S71" s="711">
        <f>+T71</f>
        <v>1</v>
      </c>
      <c r="T71" s="704">
        <v>1</v>
      </c>
      <c r="U71" s="704"/>
      <c r="V71" s="723"/>
      <c r="W71" s="327"/>
    </row>
    <row r="72" spans="1:23" ht="12.75">
      <c r="A72" s="705">
        <v>63</v>
      </c>
      <c r="B72" s="712" t="s">
        <v>331</v>
      </c>
      <c r="C72" s="713">
        <f t="shared" si="16"/>
        <v>23.239</v>
      </c>
      <c r="D72" s="704">
        <f t="shared" si="17"/>
        <v>23.239</v>
      </c>
      <c r="E72" s="704">
        <f t="shared" si="18"/>
        <v>21.123</v>
      </c>
      <c r="F72" s="721"/>
      <c r="G72" s="713"/>
      <c r="H72" s="704"/>
      <c r="I72" s="704"/>
      <c r="J72" s="707"/>
      <c r="K72" s="713">
        <f>+L72</f>
        <v>1</v>
      </c>
      <c r="L72" s="704">
        <v>1</v>
      </c>
      <c r="M72" s="706"/>
      <c r="N72" s="707"/>
      <c r="O72" s="713">
        <f t="shared" si="14"/>
        <v>22.239</v>
      </c>
      <c r="P72" s="704">
        <v>22.239</v>
      </c>
      <c r="Q72" s="704">
        <v>21.123</v>
      </c>
      <c r="R72" s="723"/>
      <c r="S72" s="711"/>
      <c r="T72" s="704"/>
      <c r="U72" s="704"/>
      <c r="V72" s="723"/>
      <c r="W72" s="327"/>
    </row>
    <row r="73" spans="1:23" ht="12.75">
      <c r="A73" s="705">
        <v>64</v>
      </c>
      <c r="B73" s="712" t="s">
        <v>128</v>
      </c>
      <c r="C73" s="713">
        <f t="shared" si="16"/>
        <v>1690.103</v>
      </c>
      <c r="D73" s="704">
        <f t="shared" si="17"/>
        <v>1683.3029999999999</v>
      </c>
      <c r="E73" s="704">
        <f t="shared" si="18"/>
        <v>1417.887</v>
      </c>
      <c r="F73" s="721">
        <f>+J73+N73+R73+V73</f>
        <v>6.8</v>
      </c>
      <c r="G73" s="713">
        <f>+H73</f>
        <v>692.459</v>
      </c>
      <c r="H73" s="704">
        <v>692.459</v>
      </c>
      <c r="I73" s="704">
        <v>529.185</v>
      </c>
      <c r="J73" s="707"/>
      <c r="K73" s="709"/>
      <c r="L73" s="706"/>
      <c r="M73" s="706"/>
      <c r="N73" s="707"/>
      <c r="O73" s="713">
        <f>P73+R73</f>
        <v>923.644</v>
      </c>
      <c r="P73" s="704">
        <v>921.844</v>
      </c>
      <c r="Q73" s="704">
        <v>888.702</v>
      </c>
      <c r="R73" s="723">
        <v>1.8</v>
      </c>
      <c r="S73" s="711">
        <f>+T73+V73</f>
        <v>74</v>
      </c>
      <c r="T73" s="704">
        <v>69</v>
      </c>
      <c r="U73" s="704"/>
      <c r="V73" s="723">
        <v>5</v>
      </c>
      <c r="W73" s="327"/>
    </row>
    <row r="74" spans="1:23" ht="12.75">
      <c r="A74" s="705">
        <v>65</v>
      </c>
      <c r="B74" s="712" t="s">
        <v>380</v>
      </c>
      <c r="C74" s="713">
        <f t="shared" si="16"/>
        <v>92.714</v>
      </c>
      <c r="D74" s="704">
        <f t="shared" si="17"/>
        <v>90.714</v>
      </c>
      <c r="E74" s="704">
        <f t="shared" si="18"/>
        <v>67.968</v>
      </c>
      <c r="F74" s="721">
        <f>+J74+N74+R74+V74</f>
        <v>2</v>
      </c>
      <c r="G74" s="713">
        <f>+H74</f>
        <v>85.714</v>
      </c>
      <c r="H74" s="704">
        <v>85.714</v>
      </c>
      <c r="I74" s="704">
        <v>67.968</v>
      </c>
      <c r="J74" s="723"/>
      <c r="K74" s="713"/>
      <c r="L74" s="704"/>
      <c r="M74" s="704"/>
      <c r="N74" s="723"/>
      <c r="O74" s="713"/>
      <c r="P74" s="704"/>
      <c r="Q74" s="704"/>
      <c r="R74" s="723"/>
      <c r="S74" s="711">
        <f>+T74+V74</f>
        <v>7</v>
      </c>
      <c r="T74" s="704">
        <v>5</v>
      </c>
      <c r="U74" s="704"/>
      <c r="V74" s="723">
        <v>2</v>
      </c>
      <c r="W74" s="327"/>
    </row>
    <row r="75" spans="1:23" ht="12.75">
      <c r="A75" s="705">
        <v>66</v>
      </c>
      <c r="B75" s="712" t="s">
        <v>334</v>
      </c>
      <c r="C75" s="713">
        <f t="shared" si="16"/>
        <v>1264.094</v>
      </c>
      <c r="D75" s="704">
        <f t="shared" si="17"/>
        <v>1258.844</v>
      </c>
      <c r="E75" s="704">
        <f t="shared" si="18"/>
        <v>1124.615</v>
      </c>
      <c r="F75" s="704">
        <f>+J75+N75+R75+V75</f>
        <v>5.25</v>
      </c>
      <c r="G75" s="713">
        <f>+H75+J75</f>
        <v>330.211</v>
      </c>
      <c r="H75" s="704">
        <v>330.211</v>
      </c>
      <c r="I75" s="704">
        <v>266.192</v>
      </c>
      <c r="J75" s="723"/>
      <c r="K75" s="709"/>
      <c r="L75" s="706"/>
      <c r="M75" s="706"/>
      <c r="N75" s="707"/>
      <c r="O75" s="713">
        <f>P75+R75</f>
        <v>896.783</v>
      </c>
      <c r="P75" s="704">
        <v>891.533</v>
      </c>
      <c r="Q75" s="704">
        <v>858.423</v>
      </c>
      <c r="R75" s="723">
        <v>5.25</v>
      </c>
      <c r="S75" s="711">
        <f aca="true" t="shared" si="19" ref="S75:S86">+T75</f>
        <v>37.1</v>
      </c>
      <c r="T75" s="704">
        <v>37.1</v>
      </c>
      <c r="U75" s="704"/>
      <c r="V75" s="723"/>
      <c r="W75" s="327"/>
    </row>
    <row r="76" spans="1:23" ht="12.75">
      <c r="A76" s="705">
        <v>67</v>
      </c>
      <c r="B76" s="712" t="s">
        <v>133</v>
      </c>
      <c r="C76" s="713">
        <f t="shared" si="16"/>
        <v>769.663</v>
      </c>
      <c r="D76" s="704">
        <f t="shared" si="17"/>
        <v>769.663</v>
      </c>
      <c r="E76" s="704">
        <f t="shared" si="18"/>
        <v>641.675</v>
      </c>
      <c r="F76" s="704"/>
      <c r="G76" s="713">
        <f>+H76+J76</f>
        <v>294.258</v>
      </c>
      <c r="H76" s="704">
        <v>294.258</v>
      </c>
      <c r="I76" s="704">
        <v>197.922</v>
      </c>
      <c r="J76" s="723"/>
      <c r="K76" s="709"/>
      <c r="L76" s="706"/>
      <c r="M76" s="706"/>
      <c r="N76" s="707"/>
      <c r="O76" s="713">
        <f>+P76</f>
        <v>460.405</v>
      </c>
      <c r="P76" s="704">
        <v>460.405</v>
      </c>
      <c r="Q76" s="704">
        <v>443.753</v>
      </c>
      <c r="R76" s="723"/>
      <c r="S76" s="711">
        <f t="shared" si="19"/>
        <v>15</v>
      </c>
      <c r="T76" s="704">
        <v>15</v>
      </c>
      <c r="U76" s="704"/>
      <c r="V76" s="723"/>
      <c r="W76" s="327"/>
    </row>
    <row r="77" spans="1:23" ht="12.75">
      <c r="A77" s="705">
        <v>68</v>
      </c>
      <c r="B77" s="712" t="s">
        <v>381</v>
      </c>
      <c r="C77" s="713">
        <f aca="true" t="shared" si="20" ref="C77:E78">G77+K77+O77+S77</f>
        <v>40.913</v>
      </c>
      <c r="D77" s="704">
        <f t="shared" si="20"/>
        <v>40.913</v>
      </c>
      <c r="E77" s="704">
        <f t="shared" si="20"/>
        <v>37.808</v>
      </c>
      <c r="F77" s="721"/>
      <c r="G77" s="713">
        <f>H77+J77</f>
        <v>36.413</v>
      </c>
      <c r="H77" s="704">
        <v>36.413</v>
      </c>
      <c r="I77" s="704">
        <v>35.147</v>
      </c>
      <c r="J77" s="723"/>
      <c r="K77" s="713"/>
      <c r="L77" s="704"/>
      <c r="M77" s="704"/>
      <c r="N77" s="723"/>
      <c r="O77" s="713"/>
      <c r="P77" s="704"/>
      <c r="Q77" s="704"/>
      <c r="R77" s="723"/>
      <c r="S77" s="711">
        <f t="shared" si="19"/>
        <v>4.5</v>
      </c>
      <c r="T77" s="704">
        <v>4.5</v>
      </c>
      <c r="U77" s="704">
        <v>2.661</v>
      </c>
      <c r="V77" s="723"/>
      <c r="W77" s="327"/>
    </row>
    <row r="78" spans="1:23" ht="12.75">
      <c r="A78" s="705">
        <v>69</v>
      </c>
      <c r="B78" s="712" t="s">
        <v>336</v>
      </c>
      <c r="C78" s="713">
        <f t="shared" si="20"/>
        <v>451.65999999999997</v>
      </c>
      <c r="D78" s="704">
        <f t="shared" si="20"/>
        <v>451.65999999999997</v>
      </c>
      <c r="E78" s="704">
        <f t="shared" si="20"/>
        <v>382.59400000000005</v>
      </c>
      <c r="F78" s="721"/>
      <c r="G78" s="713">
        <f>H78+J78</f>
        <v>229.267</v>
      </c>
      <c r="H78" s="704">
        <v>229.267</v>
      </c>
      <c r="I78" s="704">
        <v>183.52</v>
      </c>
      <c r="J78" s="723"/>
      <c r="K78" s="709"/>
      <c r="L78" s="706"/>
      <c r="M78" s="706"/>
      <c r="N78" s="707"/>
      <c r="O78" s="713">
        <f>+P78</f>
        <v>205.393</v>
      </c>
      <c r="P78" s="704">
        <v>205.393</v>
      </c>
      <c r="Q78" s="704">
        <v>199.074</v>
      </c>
      <c r="R78" s="723"/>
      <c r="S78" s="711">
        <f t="shared" si="19"/>
        <v>17</v>
      </c>
      <c r="T78" s="704">
        <v>17</v>
      </c>
      <c r="U78" s="704"/>
      <c r="V78" s="723"/>
      <c r="W78" s="327"/>
    </row>
    <row r="79" spans="1:23" ht="12.75">
      <c r="A79" s="705">
        <f>+A78+1</f>
        <v>70</v>
      </c>
      <c r="B79" s="712" t="s">
        <v>137</v>
      </c>
      <c r="C79" s="713">
        <f aca="true" t="shared" si="21" ref="C79:E81">+G79+K79+O79+S79</f>
        <v>751.972</v>
      </c>
      <c r="D79" s="704">
        <f t="shared" si="21"/>
        <v>751.972</v>
      </c>
      <c r="E79" s="704">
        <f t="shared" si="21"/>
        <v>626.907</v>
      </c>
      <c r="F79" s="721"/>
      <c r="G79" s="713">
        <f>+H79</f>
        <v>275.913</v>
      </c>
      <c r="H79" s="704">
        <v>275.913</v>
      </c>
      <c r="I79" s="704">
        <v>181.725</v>
      </c>
      <c r="J79" s="707"/>
      <c r="K79" s="709"/>
      <c r="L79" s="706"/>
      <c r="M79" s="706"/>
      <c r="N79" s="707"/>
      <c r="O79" s="713">
        <f>+P79</f>
        <v>460.159</v>
      </c>
      <c r="P79" s="704">
        <v>460.159</v>
      </c>
      <c r="Q79" s="704">
        <v>445.182</v>
      </c>
      <c r="R79" s="723"/>
      <c r="S79" s="711">
        <f t="shared" si="19"/>
        <v>15.9</v>
      </c>
      <c r="T79" s="704">
        <v>15.9</v>
      </c>
      <c r="U79" s="704"/>
      <c r="V79" s="723"/>
      <c r="W79" s="327"/>
    </row>
    <row r="80" spans="1:23" ht="12.75">
      <c r="A80" s="705">
        <f>+A79+1</f>
        <v>71</v>
      </c>
      <c r="B80" s="712" t="s">
        <v>382</v>
      </c>
      <c r="C80" s="713">
        <f t="shared" si="21"/>
        <v>161.148</v>
      </c>
      <c r="D80" s="704">
        <f t="shared" si="21"/>
        <v>161.148</v>
      </c>
      <c r="E80" s="704">
        <f t="shared" si="21"/>
        <v>121.636</v>
      </c>
      <c r="F80" s="721"/>
      <c r="G80" s="713">
        <f>+H80</f>
        <v>105.369</v>
      </c>
      <c r="H80" s="704">
        <v>105.369</v>
      </c>
      <c r="I80" s="704">
        <v>74.286</v>
      </c>
      <c r="J80" s="723"/>
      <c r="K80" s="713"/>
      <c r="L80" s="704"/>
      <c r="M80" s="704"/>
      <c r="N80" s="723"/>
      <c r="O80" s="713">
        <f>+P80</f>
        <v>49.579</v>
      </c>
      <c r="P80" s="704">
        <v>49.579</v>
      </c>
      <c r="Q80" s="704">
        <v>47.35</v>
      </c>
      <c r="R80" s="723"/>
      <c r="S80" s="711">
        <f t="shared" si="19"/>
        <v>6.2</v>
      </c>
      <c r="T80" s="704">
        <v>6.2</v>
      </c>
      <c r="U80" s="704"/>
      <c r="V80" s="723"/>
      <c r="W80" s="327"/>
    </row>
    <row r="81" spans="1:23" ht="12.75">
      <c r="A81" s="705">
        <v>72</v>
      </c>
      <c r="B81" s="761" t="s">
        <v>383</v>
      </c>
      <c r="C81" s="713">
        <f t="shared" si="21"/>
        <v>53.61</v>
      </c>
      <c r="D81" s="704">
        <f t="shared" si="21"/>
        <v>53.61</v>
      </c>
      <c r="E81" s="704">
        <f t="shared" si="21"/>
        <v>48.71</v>
      </c>
      <c r="F81" s="721"/>
      <c r="G81" s="713">
        <f>+H81</f>
        <v>51.81</v>
      </c>
      <c r="H81" s="704">
        <v>51.81</v>
      </c>
      <c r="I81" s="704">
        <v>47.645</v>
      </c>
      <c r="J81" s="723"/>
      <c r="K81" s="713"/>
      <c r="L81" s="704"/>
      <c r="M81" s="704"/>
      <c r="N81" s="723"/>
      <c r="O81" s="713"/>
      <c r="P81" s="704"/>
      <c r="Q81" s="704"/>
      <c r="R81" s="723"/>
      <c r="S81" s="711">
        <f t="shared" si="19"/>
        <v>1.8</v>
      </c>
      <c r="T81" s="704">
        <v>1.8</v>
      </c>
      <c r="U81" s="704">
        <v>1.065</v>
      </c>
      <c r="V81" s="723"/>
      <c r="W81" s="327"/>
    </row>
    <row r="82" spans="1:23" ht="12.75">
      <c r="A82" s="705">
        <v>73</v>
      </c>
      <c r="B82" s="712" t="s">
        <v>142</v>
      </c>
      <c r="C82" s="713">
        <f aca="true" t="shared" si="22" ref="C82:E83">G82+K82+O82+S82</f>
        <v>660.11</v>
      </c>
      <c r="D82" s="704">
        <f t="shared" si="22"/>
        <v>660.11</v>
      </c>
      <c r="E82" s="704">
        <f t="shared" si="22"/>
        <v>566.181</v>
      </c>
      <c r="F82" s="704"/>
      <c r="G82" s="713">
        <f>H82+J82</f>
        <v>234.782</v>
      </c>
      <c r="H82" s="704">
        <v>234.782</v>
      </c>
      <c r="I82" s="704">
        <v>179.898</v>
      </c>
      <c r="J82" s="723"/>
      <c r="K82" s="709"/>
      <c r="L82" s="706"/>
      <c r="M82" s="706"/>
      <c r="N82" s="707"/>
      <c r="O82" s="713">
        <f>+P82</f>
        <v>400.328</v>
      </c>
      <c r="P82" s="704">
        <v>400.328</v>
      </c>
      <c r="Q82" s="704">
        <v>386.283</v>
      </c>
      <c r="R82" s="723"/>
      <c r="S82" s="711">
        <f t="shared" si="19"/>
        <v>25</v>
      </c>
      <c r="T82" s="704">
        <v>25</v>
      </c>
      <c r="U82" s="704"/>
      <c r="V82" s="723"/>
      <c r="W82" s="327"/>
    </row>
    <row r="83" spans="1:23" ht="12.75">
      <c r="A83" s="705">
        <v>74</v>
      </c>
      <c r="B83" s="712" t="s">
        <v>384</v>
      </c>
      <c r="C83" s="713">
        <f t="shared" si="22"/>
        <v>34.491</v>
      </c>
      <c r="D83" s="704">
        <f t="shared" si="22"/>
        <v>34.491</v>
      </c>
      <c r="E83" s="704">
        <f t="shared" si="22"/>
        <v>33.168</v>
      </c>
      <c r="F83" s="721"/>
      <c r="G83" s="713">
        <f>H83+J83</f>
        <v>32.991</v>
      </c>
      <c r="H83" s="704">
        <v>32.991</v>
      </c>
      <c r="I83" s="704">
        <v>32.281</v>
      </c>
      <c r="J83" s="723"/>
      <c r="K83" s="713"/>
      <c r="L83" s="704"/>
      <c r="M83" s="704"/>
      <c r="N83" s="723"/>
      <c r="O83" s="713"/>
      <c r="P83" s="704"/>
      <c r="Q83" s="704"/>
      <c r="R83" s="723"/>
      <c r="S83" s="711">
        <f t="shared" si="19"/>
        <v>1.5</v>
      </c>
      <c r="T83" s="704">
        <v>1.5</v>
      </c>
      <c r="U83" s="704">
        <v>0.887</v>
      </c>
      <c r="V83" s="723"/>
      <c r="W83" s="327"/>
    </row>
    <row r="84" spans="1:23" ht="12.75">
      <c r="A84" s="705">
        <v>75</v>
      </c>
      <c r="B84" s="712" t="s">
        <v>340</v>
      </c>
      <c r="C84" s="713">
        <f aca="true" t="shared" si="23" ref="C84:E92">+G84+K84+O84+S84</f>
        <v>922.679</v>
      </c>
      <c r="D84" s="704">
        <f t="shared" si="23"/>
        <v>922.679</v>
      </c>
      <c r="E84" s="704">
        <f t="shared" si="23"/>
        <v>709.699</v>
      </c>
      <c r="F84" s="721"/>
      <c r="G84" s="713">
        <f>+H84</f>
        <v>406.295</v>
      </c>
      <c r="H84" s="704">
        <v>406.295</v>
      </c>
      <c r="I84" s="704">
        <v>240.023</v>
      </c>
      <c r="J84" s="707"/>
      <c r="K84" s="709"/>
      <c r="L84" s="706"/>
      <c r="M84" s="706"/>
      <c r="N84" s="707"/>
      <c r="O84" s="713">
        <f>+P84</f>
        <v>487.784</v>
      </c>
      <c r="P84" s="704">
        <v>487.784</v>
      </c>
      <c r="Q84" s="704">
        <v>469.676</v>
      </c>
      <c r="R84" s="707"/>
      <c r="S84" s="711">
        <f t="shared" si="19"/>
        <v>28.6</v>
      </c>
      <c r="T84" s="704">
        <v>28.6</v>
      </c>
      <c r="U84" s="704"/>
      <c r="V84" s="723"/>
      <c r="W84" s="327"/>
    </row>
    <row r="85" spans="1:23" ht="12.75">
      <c r="A85" s="705">
        <v>76</v>
      </c>
      <c r="B85" s="762" t="s">
        <v>510</v>
      </c>
      <c r="C85" s="713">
        <f>+G85+K85+O85+S85</f>
        <v>76.372</v>
      </c>
      <c r="D85" s="704">
        <f>+H85+L85+P85+T85</f>
        <v>76.372</v>
      </c>
      <c r="E85" s="704">
        <f>+I85+M85+Q85+U85</f>
        <v>70.756</v>
      </c>
      <c r="F85" s="721"/>
      <c r="G85" s="713">
        <f>+H85</f>
        <v>41.933</v>
      </c>
      <c r="H85" s="704">
        <v>41.933</v>
      </c>
      <c r="I85" s="704">
        <v>37.417</v>
      </c>
      <c r="J85" s="707"/>
      <c r="K85" s="709"/>
      <c r="L85" s="706"/>
      <c r="M85" s="706"/>
      <c r="N85" s="707"/>
      <c r="O85" s="713">
        <f>+P85</f>
        <v>34.439</v>
      </c>
      <c r="P85" s="704">
        <v>34.439</v>
      </c>
      <c r="Q85" s="704">
        <v>33.339</v>
      </c>
      <c r="R85" s="707"/>
      <c r="S85" s="711"/>
      <c r="T85" s="704"/>
      <c r="U85" s="704"/>
      <c r="V85" s="723"/>
      <c r="W85" s="327"/>
    </row>
    <row r="86" spans="1:23" ht="12.75">
      <c r="A86" s="705">
        <v>77</v>
      </c>
      <c r="B86" s="712" t="s">
        <v>172</v>
      </c>
      <c r="C86" s="713">
        <f t="shared" si="23"/>
        <v>358.704</v>
      </c>
      <c r="D86" s="704">
        <f t="shared" si="23"/>
        <v>358.704</v>
      </c>
      <c r="E86" s="704">
        <f t="shared" si="23"/>
        <v>307.178</v>
      </c>
      <c r="F86" s="721"/>
      <c r="G86" s="713">
        <f>+H86+J86</f>
        <v>34.133</v>
      </c>
      <c r="H86" s="704">
        <v>34.133</v>
      </c>
      <c r="I86" s="704"/>
      <c r="J86" s="723"/>
      <c r="K86" s="713">
        <f>L86+N86</f>
        <v>122.7</v>
      </c>
      <c r="L86" s="704">
        <v>122.7</v>
      </c>
      <c r="M86" s="704">
        <v>115.703</v>
      </c>
      <c r="N86" s="723"/>
      <c r="O86" s="713">
        <f>+P86</f>
        <v>195.871</v>
      </c>
      <c r="P86" s="704">
        <v>195.871</v>
      </c>
      <c r="Q86" s="704">
        <v>191.475</v>
      </c>
      <c r="R86" s="723"/>
      <c r="S86" s="711">
        <f t="shared" si="19"/>
        <v>6</v>
      </c>
      <c r="T86" s="704">
        <v>6</v>
      </c>
      <c r="U86" s="704"/>
      <c r="V86" s="723"/>
      <c r="W86" s="327"/>
    </row>
    <row r="87" spans="1:23" ht="12.75">
      <c r="A87" s="705">
        <v>78</v>
      </c>
      <c r="B87" s="712" t="s">
        <v>341</v>
      </c>
      <c r="C87" s="713">
        <f t="shared" si="23"/>
        <v>465.87199999999996</v>
      </c>
      <c r="D87" s="704">
        <f t="shared" si="23"/>
        <v>465.87199999999996</v>
      </c>
      <c r="E87" s="704">
        <f t="shared" si="23"/>
        <v>436.21299999999997</v>
      </c>
      <c r="F87" s="721"/>
      <c r="G87" s="713">
        <f aca="true" t="shared" si="24" ref="G87:G94">+H87</f>
        <v>410.092</v>
      </c>
      <c r="H87" s="704">
        <v>410.092</v>
      </c>
      <c r="I87" s="704">
        <v>393.354</v>
      </c>
      <c r="J87" s="707"/>
      <c r="K87" s="713">
        <v>5.28</v>
      </c>
      <c r="L87" s="704">
        <v>5.28</v>
      </c>
      <c r="M87" s="704">
        <v>5.205</v>
      </c>
      <c r="N87" s="707"/>
      <c r="O87" s="713">
        <f>+P87</f>
        <v>22</v>
      </c>
      <c r="P87" s="704">
        <v>22</v>
      </c>
      <c r="Q87" s="704">
        <v>21.686</v>
      </c>
      <c r="R87" s="723"/>
      <c r="S87" s="711">
        <f>+T87+V87</f>
        <v>28.5</v>
      </c>
      <c r="T87" s="704">
        <v>28.5</v>
      </c>
      <c r="U87" s="704">
        <v>15.968</v>
      </c>
      <c r="V87" s="723"/>
      <c r="W87" s="327"/>
    </row>
    <row r="88" spans="1:23" ht="12.75">
      <c r="A88" s="705">
        <v>79</v>
      </c>
      <c r="B88" s="712" t="s">
        <v>155</v>
      </c>
      <c r="C88" s="713">
        <f t="shared" si="23"/>
        <v>146.03300000000002</v>
      </c>
      <c r="D88" s="704">
        <f t="shared" si="23"/>
        <v>146.03300000000002</v>
      </c>
      <c r="E88" s="704">
        <f t="shared" si="23"/>
        <v>136.22699999999998</v>
      </c>
      <c r="F88" s="721"/>
      <c r="G88" s="713">
        <f t="shared" si="24"/>
        <v>119.533</v>
      </c>
      <c r="H88" s="704">
        <v>119.533</v>
      </c>
      <c r="I88" s="704">
        <v>116.612</v>
      </c>
      <c r="J88" s="707"/>
      <c r="K88" s="709"/>
      <c r="L88" s="706"/>
      <c r="M88" s="706"/>
      <c r="N88" s="707"/>
      <c r="O88" s="713">
        <f>+P88</f>
        <v>13</v>
      </c>
      <c r="P88" s="704">
        <v>13</v>
      </c>
      <c r="Q88" s="704">
        <v>12.814</v>
      </c>
      <c r="R88" s="723"/>
      <c r="S88" s="711">
        <f aca="true" t="shared" si="25" ref="S88:S93">T88+V88</f>
        <v>13.5</v>
      </c>
      <c r="T88" s="704">
        <v>13.5</v>
      </c>
      <c r="U88" s="704">
        <v>6.801</v>
      </c>
      <c r="V88" s="723"/>
      <c r="W88" s="327"/>
    </row>
    <row r="89" spans="1:23" ht="12.75">
      <c r="A89" s="705">
        <v>80</v>
      </c>
      <c r="B89" s="712" t="s">
        <v>146</v>
      </c>
      <c r="C89" s="713">
        <f t="shared" si="23"/>
        <v>94.307</v>
      </c>
      <c r="D89" s="704">
        <f t="shared" si="23"/>
        <v>94.307</v>
      </c>
      <c r="E89" s="704">
        <f t="shared" si="23"/>
        <v>63.882</v>
      </c>
      <c r="F89" s="721"/>
      <c r="G89" s="713">
        <f t="shared" si="24"/>
        <v>73.307</v>
      </c>
      <c r="H89" s="704">
        <v>73.307</v>
      </c>
      <c r="I89" s="704">
        <v>63.882</v>
      </c>
      <c r="J89" s="707"/>
      <c r="K89" s="709"/>
      <c r="L89" s="706"/>
      <c r="M89" s="706"/>
      <c r="N89" s="707"/>
      <c r="O89" s="713"/>
      <c r="P89" s="704"/>
      <c r="Q89" s="704"/>
      <c r="R89" s="723"/>
      <c r="S89" s="711">
        <f t="shared" si="25"/>
        <v>21</v>
      </c>
      <c r="T89" s="704">
        <v>21</v>
      </c>
      <c r="U89" s="704"/>
      <c r="V89" s="723"/>
      <c r="W89" s="327"/>
    </row>
    <row r="90" spans="1:23" ht="12.75">
      <c r="A90" s="705">
        <v>81</v>
      </c>
      <c r="B90" s="712" t="s">
        <v>385</v>
      </c>
      <c r="C90" s="713">
        <f t="shared" si="23"/>
        <v>115.559</v>
      </c>
      <c r="D90" s="704">
        <f t="shared" si="23"/>
        <v>115.559</v>
      </c>
      <c r="E90" s="704">
        <f t="shared" si="23"/>
        <v>110.97999999999999</v>
      </c>
      <c r="F90" s="721"/>
      <c r="G90" s="713">
        <f t="shared" si="24"/>
        <v>38.135</v>
      </c>
      <c r="H90" s="704">
        <v>38.135</v>
      </c>
      <c r="I90" s="704">
        <v>35.648</v>
      </c>
      <c r="J90" s="707"/>
      <c r="K90" s="709"/>
      <c r="L90" s="706"/>
      <c r="M90" s="706"/>
      <c r="N90" s="707"/>
      <c r="O90" s="713">
        <f>+P90</f>
        <v>76.424</v>
      </c>
      <c r="P90" s="704">
        <v>76.424</v>
      </c>
      <c r="Q90" s="704">
        <v>75.332</v>
      </c>
      <c r="R90" s="723"/>
      <c r="S90" s="711">
        <f t="shared" si="25"/>
        <v>1</v>
      </c>
      <c r="T90" s="704">
        <v>1</v>
      </c>
      <c r="U90" s="704"/>
      <c r="V90" s="723"/>
      <c r="W90" s="327"/>
    </row>
    <row r="91" spans="1:23" ht="12.75">
      <c r="A91" s="705">
        <v>82</v>
      </c>
      <c r="B91" s="712" t="s">
        <v>342</v>
      </c>
      <c r="C91" s="713">
        <f t="shared" si="23"/>
        <v>263.428</v>
      </c>
      <c r="D91" s="704">
        <f t="shared" si="23"/>
        <v>263.428</v>
      </c>
      <c r="E91" s="704">
        <f t="shared" si="23"/>
        <v>223.99000000000004</v>
      </c>
      <c r="F91" s="721"/>
      <c r="G91" s="713">
        <f t="shared" si="24"/>
        <v>179.114</v>
      </c>
      <c r="H91" s="704">
        <v>179.114</v>
      </c>
      <c r="I91" s="704">
        <v>153.479</v>
      </c>
      <c r="J91" s="707"/>
      <c r="K91" s="713">
        <v>1.36</v>
      </c>
      <c r="L91" s="704">
        <v>1.36</v>
      </c>
      <c r="M91" s="704">
        <v>1.341</v>
      </c>
      <c r="N91" s="707"/>
      <c r="O91" s="713">
        <f>+P91</f>
        <v>70.501</v>
      </c>
      <c r="P91" s="704">
        <v>70.501</v>
      </c>
      <c r="Q91" s="704">
        <v>67.364</v>
      </c>
      <c r="R91" s="723"/>
      <c r="S91" s="711">
        <f t="shared" si="25"/>
        <v>12.453</v>
      </c>
      <c r="T91" s="704">
        <v>12.453</v>
      </c>
      <c r="U91" s="704">
        <v>1.806</v>
      </c>
      <c r="V91" s="723"/>
      <c r="W91" s="327"/>
    </row>
    <row r="92" spans="1:23" ht="12.75">
      <c r="A92" s="705">
        <v>83</v>
      </c>
      <c r="B92" s="712" t="s">
        <v>505</v>
      </c>
      <c r="C92" s="715">
        <f t="shared" si="23"/>
        <v>346.9384</v>
      </c>
      <c r="D92" s="704">
        <f t="shared" si="23"/>
        <v>346.9384</v>
      </c>
      <c r="E92" s="711">
        <f t="shared" si="23"/>
        <v>294.135</v>
      </c>
      <c r="F92" s="721"/>
      <c r="G92" s="713">
        <f t="shared" si="24"/>
        <v>196.621</v>
      </c>
      <c r="H92" s="704">
        <v>196.621</v>
      </c>
      <c r="I92" s="704">
        <v>158.103</v>
      </c>
      <c r="J92" s="707"/>
      <c r="K92" s="709"/>
      <c r="L92" s="706"/>
      <c r="M92" s="706"/>
      <c r="N92" s="707"/>
      <c r="O92" s="713">
        <f>+P92</f>
        <v>140.3174</v>
      </c>
      <c r="P92" s="704">
        <v>140.3174</v>
      </c>
      <c r="Q92" s="704">
        <v>136.032</v>
      </c>
      <c r="R92" s="723"/>
      <c r="S92" s="711">
        <f t="shared" si="25"/>
        <v>10</v>
      </c>
      <c r="T92" s="704">
        <v>10</v>
      </c>
      <c r="U92" s="704"/>
      <c r="V92" s="723"/>
      <c r="W92" s="327"/>
    </row>
    <row r="93" spans="1:23" ht="12.75">
      <c r="A93" s="705">
        <v>84</v>
      </c>
      <c r="B93" s="712" t="s">
        <v>105</v>
      </c>
      <c r="C93" s="713">
        <f>G93+K93+O93+S93</f>
        <v>407.61199999999997</v>
      </c>
      <c r="D93" s="704">
        <f>H93+L93+P93+T93</f>
        <v>407.61199999999997</v>
      </c>
      <c r="E93" s="704">
        <f>I93+M93+Q93+U93</f>
        <v>325.779</v>
      </c>
      <c r="F93" s="704"/>
      <c r="G93" s="713">
        <f t="shared" si="24"/>
        <v>365.316</v>
      </c>
      <c r="H93" s="704">
        <v>365.316</v>
      </c>
      <c r="I93" s="704">
        <v>304.53</v>
      </c>
      <c r="J93" s="723"/>
      <c r="K93" s="713">
        <v>7.296</v>
      </c>
      <c r="L93" s="704">
        <v>7.296</v>
      </c>
      <c r="M93" s="704">
        <v>3.249</v>
      </c>
      <c r="N93" s="707"/>
      <c r="O93" s="713">
        <f>+P93</f>
        <v>14</v>
      </c>
      <c r="P93" s="704">
        <v>14</v>
      </c>
      <c r="Q93" s="704">
        <v>13.8</v>
      </c>
      <c r="R93" s="723"/>
      <c r="S93" s="711">
        <f t="shared" si="25"/>
        <v>21</v>
      </c>
      <c r="T93" s="704">
        <v>21</v>
      </c>
      <c r="U93" s="704">
        <v>4.2</v>
      </c>
      <c r="V93" s="723"/>
      <c r="W93" s="327"/>
    </row>
    <row r="94" spans="1:23" ht="12.75">
      <c r="A94" s="705">
        <v>85</v>
      </c>
      <c r="B94" s="763" t="s">
        <v>501</v>
      </c>
      <c r="C94" s="695">
        <f aca="true" t="shared" si="26" ref="C94:C122">G94+K94+O94+S94</f>
        <v>14</v>
      </c>
      <c r="D94" s="701">
        <f aca="true" t="shared" si="27" ref="D94:D122">H94+L94+P94+T94</f>
        <v>14</v>
      </c>
      <c r="E94" s="701"/>
      <c r="F94" s="736"/>
      <c r="G94" s="695">
        <f t="shared" si="24"/>
        <v>14</v>
      </c>
      <c r="H94" s="701">
        <v>14</v>
      </c>
      <c r="I94" s="704"/>
      <c r="J94" s="723"/>
      <c r="K94" s="709"/>
      <c r="L94" s="706"/>
      <c r="M94" s="706"/>
      <c r="N94" s="707"/>
      <c r="O94" s="713"/>
      <c r="P94" s="704"/>
      <c r="Q94" s="704"/>
      <c r="R94" s="723"/>
      <c r="S94" s="711"/>
      <c r="T94" s="704"/>
      <c r="U94" s="704"/>
      <c r="V94" s="723"/>
      <c r="W94" s="327"/>
    </row>
    <row r="95" spans="1:23" ht="12.75">
      <c r="A95" s="705">
        <v>86</v>
      </c>
      <c r="B95" s="712" t="s">
        <v>108</v>
      </c>
      <c r="C95" s="713">
        <f t="shared" si="26"/>
        <v>12.533</v>
      </c>
      <c r="D95" s="704">
        <f t="shared" si="27"/>
        <v>12.533</v>
      </c>
      <c r="E95" s="704">
        <f>I95+M95+Q95+U95</f>
        <v>4.12</v>
      </c>
      <c r="F95" s="721"/>
      <c r="G95" s="713">
        <f aca="true" t="shared" si="28" ref="G95:G100">H95+J95</f>
        <v>12.533</v>
      </c>
      <c r="H95" s="704">
        <v>12.533</v>
      </c>
      <c r="I95" s="704">
        <v>4.12</v>
      </c>
      <c r="J95" s="737"/>
      <c r="K95" s="709"/>
      <c r="L95" s="706"/>
      <c r="M95" s="706"/>
      <c r="N95" s="707"/>
      <c r="O95" s="713"/>
      <c r="P95" s="704"/>
      <c r="Q95" s="704"/>
      <c r="R95" s="723"/>
      <c r="S95" s="711"/>
      <c r="T95" s="704"/>
      <c r="U95" s="704"/>
      <c r="V95" s="723"/>
      <c r="W95" s="327"/>
    </row>
    <row r="96" spans="1:23" ht="12.75">
      <c r="A96" s="705">
        <v>87</v>
      </c>
      <c r="B96" s="712" t="s">
        <v>109</v>
      </c>
      <c r="C96" s="713">
        <f t="shared" si="26"/>
        <v>34.126</v>
      </c>
      <c r="D96" s="704">
        <f t="shared" si="27"/>
        <v>34.126</v>
      </c>
      <c r="E96" s="704">
        <f>I96+M96+Q96+U96</f>
        <v>22.928</v>
      </c>
      <c r="F96" s="721"/>
      <c r="G96" s="713">
        <f t="shared" si="28"/>
        <v>34.126</v>
      </c>
      <c r="H96" s="704">
        <v>34.126</v>
      </c>
      <c r="I96" s="704">
        <v>22.928</v>
      </c>
      <c r="J96" s="737"/>
      <c r="K96" s="709"/>
      <c r="L96" s="706"/>
      <c r="M96" s="706"/>
      <c r="N96" s="707"/>
      <c r="O96" s="713"/>
      <c r="P96" s="704"/>
      <c r="Q96" s="704"/>
      <c r="R96" s="723"/>
      <c r="S96" s="711"/>
      <c r="T96" s="704"/>
      <c r="U96" s="704"/>
      <c r="V96" s="723"/>
      <c r="W96" s="327"/>
    </row>
    <row r="97" spans="1:23" ht="12.75">
      <c r="A97" s="705">
        <v>88</v>
      </c>
      <c r="B97" s="712" t="s">
        <v>110</v>
      </c>
      <c r="C97" s="713">
        <f t="shared" si="26"/>
        <v>11.717</v>
      </c>
      <c r="D97" s="704">
        <f t="shared" si="27"/>
        <v>11.717</v>
      </c>
      <c r="E97" s="704">
        <f>I97+M97+Q97+U97</f>
        <v>7.37</v>
      </c>
      <c r="F97" s="721"/>
      <c r="G97" s="713">
        <f t="shared" si="28"/>
        <v>11.717</v>
      </c>
      <c r="H97" s="704">
        <v>11.717</v>
      </c>
      <c r="I97" s="704">
        <v>7.37</v>
      </c>
      <c r="J97" s="723"/>
      <c r="K97" s="709"/>
      <c r="L97" s="706"/>
      <c r="M97" s="706"/>
      <c r="N97" s="707"/>
      <c r="O97" s="713"/>
      <c r="P97" s="704"/>
      <c r="Q97" s="704"/>
      <c r="R97" s="723"/>
      <c r="S97" s="725"/>
      <c r="T97" s="701"/>
      <c r="U97" s="701"/>
      <c r="V97" s="737"/>
      <c r="W97" s="327"/>
    </row>
    <row r="98" spans="1:23" ht="12.75">
      <c r="A98" s="705">
        <v>89</v>
      </c>
      <c r="B98" s="712" t="s">
        <v>111</v>
      </c>
      <c r="C98" s="713">
        <f t="shared" si="26"/>
        <v>12.485</v>
      </c>
      <c r="D98" s="704">
        <f t="shared" si="27"/>
        <v>12.485</v>
      </c>
      <c r="E98" s="704">
        <f>I98+M98+Q98+U98</f>
        <v>7.81</v>
      </c>
      <c r="F98" s="721"/>
      <c r="G98" s="713">
        <f t="shared" si="28"/>
        <v>12.485</v>
      </c>
      <c r="H98" s="704">
        <v>12.485</v>
      </c>
      <c r="I98" s="704">
        <v>7.81</v>
      </c>
      <c r="J98" s="737"/>
      <c r="K98" s="709"/>
      <c r="L98" s="706"/>
      <c r="M98" s="706"/>
      <c r="N98" s="707"/>
      <c r="O98" s="713"/>
      <c r="P98" s="704"/>
      <c r="Q98" s="704"/>
      <c r="R98" s="723"/>
      <c r="S98" s="725"/>
      <c r="T98" s="701"/>
      <c r="U98" s="701"/>
      <c r="V98" s="737"/>
      <c r="W98" s="327"/>
    </row>
    <row r="99" spans="1:23" ht="12.75">
      <c r="A99" s="705">
        <v>90</v>
      </c>
      <c r="B99" s="712" t="s">
        <v>113</v>
      </c>
      <c r="C99" s="713">
        <f t="shared" si="26"/>
        <v>17.431</v>
      </c>
      <c r="D99" s="704">
        <f t="shared" si="27"/>
        <v>17.431</v>
      </c>
      <c r="E99" s="704">
        <f>I99+M99+Q99+U99</f>
        <v>7.834</v>
      </c>
      <c r="F99" s="721"/>
      <c r="G99" s="713">
        <f t="shared" si="28"/>
        <v>17.431</v>
      </c>
      <c r="H99" s="704">
        <v>17.431</v>
      </c>
      <c r="I99" s="704">
        <v>7.834</v>
      </c>
      <c r="J99" s="737"/>
      <c r="K99" s="709"/>
      <c r="L99" s="706"/>
      <c r="M99" s="706"/>
      <c r="N99" s="707"/>
      <c r="O99" s="713"/>
      <c r="P99" s="704"/>
      <c r="Q99" s="704"/>
      <c r="R99" s="723"/>
      <c r="S99" s="725"/>
      <c r="T99" s="701"/>
      <c r="U99" s="701"/>
      <c r="V99" s="737"/>
      <c r="W99" s="327"/>
    </row>
    <row r="100" spans="1:23" ht="13.5" thickBot="1">
      <c r="A100" s="764">
        <v>91</v>
      </c>
      <c r="B100" s="765" t="s">
        <v>151</v>
      </c>
      <c r="C100" s="766">
        <f t="shared" si="26"/>
        <v>24.19</v>
      </c>
      <c r="D100" s="714">
        <f t="shared" si="27"/>
        <v>24.19</v>
      </c>
      <c r="E100" s="714"/>
      <c r="F100" s="741"/>
      <c r="G100" s="766">
        <f t="shared" si="28"/>
        <v>24.19</v>
      </c>
      <c r="H100" s="714">
        <v>24.19</v>
      </c>
      <c r="I100" s="714"/>
      <c r="J100" s="767"/>
      <c r="K100" s="768"/>
      <c r="L100" s="769"/>
      <c r="M100" s="769"/>
      <c r="N100" s="770"/>
      <c r="O100" s="742"/>
      <c r="P100" s="743"/>
      <c r="Q100" s="743"/>
      <c r="R100" s="746"/>
      <c r="S100" s="771"/>
      <c r="T100" s="772"/>
      <c r="U100" s="772"/>
      <c r="V100" s="744"/>
      <c r="W100" s="327"/>
    </row>
    <row r="101" spans="1:23" ht="48.75" customHeight="1" thickBot="1">
      <c r="A101" s="670">
        <f>+A100+1</f>
        <v>92</v>
      </c>
      <c r="B101" s="671" t="s">
        <v>536</v>
      </c>
      <c r="C101" s="680">
        <f t="shared" si="26"/>
        <v>2787.331</v>
      </c>
      <c r="D101" s="673">
        <f t="shared" si="27"/>
        <v>2765.2309999999998</v>
      </c>
      <c r="E101" s="673">
        <f>I101+M101+Q101+U101</f>
        <v>1916.4810000000002</v>
      </c>
      <c r="F101" s="679">
        <f>J101+N101+R101+V101</f>
        <v>22.1</v>
      </c>
      <c r="G101" s="673">
        <f>G102+G116+G118+G121+G122+SUM(G123:G133)+G134+G135</f>
        <v>2527.185</v>
      </c>
      <c r="H101" s="673">
        <f>H102+H116+H118+H121+H122+SUM(H123:H133)+H134+H135</f>
        <v>2527.185</v>
      </c>
      <c r="I101" s="673">
        <f>I102+I116+I118+I121+I122+SUM(I123:I133)+I134+I135</f>
        <v>1907.0510000000002</v>
      </c>
      <c r="J101" s="673"/>
      <c r="K101" s="773"/>
      <c r="L101" s="774"/>
      <c r="M101" s="774"/>
      <c r="N101" s="748"/>
      <c r="O101" s="773"/>
      <c r="P101" s="774"/>
      <c r="Q101" s="774"/>
      <c r="R101" s="748"/>
      <c r="S101" s="747">
        <f>S102+SUM(S116:S133)+S134+S135</f>
        <v>260.14599999999996</v>
      </c>
      <c r="T101" s="673">
        <f>SUM(T116:T135)</f>
        <v>238.04599999999996</v>
      </c>
      <c r="U101" s="673">
        <f>SUM(U116:U134)</f>
        <v>9.43</v>
      </c>
      <c r="V101" s="679">
        <f>SUM(V116:V134)</f>
        <v>22.1</v>
      </c>
      <c r="W101" s="327"/>
    </row>
    <row r="102" spans="1:23" ht="12.75">
      <c r="A102" s="681">
        <f>+A101+1</f>
        <v>93</v>
      </c>
      <c r="B102" s="775" t="s">
        <v>641</v>
      </c>
      <c r="C102" s="698">
        <f t="shared" si="26"/>
        <v>213.5</v>
      </c>
      <c r="D102" s="688">
        <f t="shared" si="27"/>
        <v>213.5</v>
      </c>
      <c r="E102" s="688"/>
      <c r="F102" s="697"/>
      <c r="G102" s="776">
        <f>SUM(G103:G115)-G108-G109</f>
        <v>213.5</v>
      </c>
      <c r="H102" s="753">
        <f>SUM(H103:H115)-H108-H109</f>
        <v>213.5</v>
      </c>
      <c r="I102" s="753"/>
      <c r="J102" s="754"/>
      <c r="K102" s="777"/>
      <c r="L102" s="759"/>
      <c r="M102" s="759"/>
      <c r="N102" s="755"/>
      <c r="O102" s="777"/>
      <c r="P102" s="759"/>
      <c r="Q102" s="759"/>
      <c r="R102" s="755"/>
      <c r="S102" s="777"/>
      <c r="T102" s="759"/>
      <c r="U102" s="759"/>
      <c r="V102" s="755"/>
      <c r="W102" s="327"/>
    </row>
    <row r="103" spans="1:23" ht="12.75">
      <c r="A103" s="681">
        <v>94</v>
      </c>
      <c r="B103" s="368" t="s">
        <v>493</v>
      </c>
      <c r="C103" s="695">
        <f t="shared" si="26"/>
        <v>20</v>
      </c>
      <c r="D103" s="778">
        <f t="shared" si="27"/>
        <v>20</v>
      </c>
      <c r="E103" s="688"/>
      <c r="F103" s="697"/>
      <c r="G103" s="709">
        <f aca="true" t="shared" si="29" ref="G103:G133">H103+J103</f>
        <v>20</v>
      </c>
      <c r="H103" s="701">
        <v>20</v>
      </c>
      <c r="I103" s="688"/>
      <c r="J103" s="755"/>
      <c r="K103" s="777"/>
      <c r="L103" s="759"/>
      <c r="M103" s="759"/>
      <c r="N103" s="755"/>
      <c r="O103" s="777"/>
      <c r="P103" s="759"/>
      <c r="Q103" s="759"/>
      <c r="R103" s="755"/>
      <c r="S103" s="777"/>
      <c r="T103" s="759"/>
      <c r="U103" s="759"/>
      <c r="V103" s="755"/>
      <c r="W103" s="327"/>
    </row>
    <row r="104" spans="1:23" ht="12.75">
      <c r="A104" s="681">
        <v>95</v>
      </c>
      <c r="B104" s="731" t="s">
        <v>646</v>
      </c>
      <c r="C104" s="695">
        <f t="shared" si="26"/>
        <v>1</v>
      </c>
      <c r="D104" s="778">
        <f t="shared" si="27"/>
        <v>1</v>
      </c>
      <c r="E104" s="688"/>
      <c r="F104" s="697"/>
      <c r="G104" s="709">
        <f t="shared" si="29"/>
        <v>1</v>
      </c>
      <c r="H104" s="701">
        <v>1</v>
      </c>
      <c r="I104" s="688"/>
      <c r="J104" s="755"/>
      <c r="K104" s="777"/>
      <c r="L104" s="759"/>
      <c r="M104" s="759"/>
      <c r="N104" s="755"/>
      <c r="O104" s="777"/>
      <c r="P104" s="759"/>
      <c r="Q104" s="759"/>
      <c r="R104" s="755"/>
      <c r="S104" s="777"/>
      <c r="T104" s="759"/>
      <c r="U104" s="759"/>
      <c r="V104" s="755"/>
      <c r="W104" s="327"/>
    </row>
    <row r="105" spans="1:23" ht="12.75">
      <c r="A105" s="705">
        <v>96</v>
      </c>
      <c r="B105" s="368" t="s">
        <v>282</v>
      </c>
      <c r="C105" s="695">
        <f t="shared" si="26"/>
        <v>25</v>
      </c>
      <c r="D105" s="706">
        <f t="shared" si="27"/>
        <v>25</v>
      </c>
      <c r="E105" s="706"/>
      <c r="F105" s="708"/>
      <c r="G105" s="709">
        <f t="shared" si="29"/>
        <v>25</v>
      </c>
      <c r="H105" s="706">
        <v>25</v>
      </c>
      <c r="I105" s="706"/>
      <c r="J105" s="707"/>
      <c r="K105" s="709"/>
      <c r="L105" s="706"/>
      <c r="M105" s="706"/>
      <c r="N105" s="707"/>
      <c r="O105" s="709"/>
      <c r="P105" s="706"/>
      <c r="Q105" s="706"/>
      <c r="R105" s="707"/>
      <c r="S105" s="709"/>
      <c r="T105" s="706"/>
      <c r="U105" s="706"/>
      <c r="V105" s="707"/>
      <c r="W105" s="327"/>
    </row>
    <row r="106" spans="1:23" ht="12.75">
      <c r="A106" s="705">
        <f>+A105+1</f>
        <v>97</v>
      </c>
      <c r="B106" s="368" t="s">
        <v>283</v>
      </c>
      <c r="C106" s="695">
        <f t="shared" si="26"/>
        <v>60</v>
      </c>
      <c r="D106" s="706">
        <f t="shared" si="27"/>
        <v>60</v>
      </c>
      <c r="E106" s="706"/>
      <c r="F106" s="708"/>
      <c r="G106" s="709">
        <f t="shared" si="29"/>
        <v>60</v>
      </c>
      <c r="H106" s="706">
        <v>60</v>
      </c>
      <c r="I106" s="706"/>
      <c r="J106" s="707"/>
      <c r="K106" s="709"/>
      <c r="L106" s="706"/>
      <c r="M106" s="706"/>
      <c r="N106" s="707"/>
      <c r="O106" s="709"/>
      <c r="P106" s="706"/>
      <c r="Q106" s="706"/>
      <c r="R106" s="707"/>
      <c r="S106" s="709"/>
      <c r="T106" s="706"/>
      <c r="U106" s="706"/>
      <c r="V106" s="707"/>
      <c r="W106" s="327"/>
    </row>
    <row r="107" spans="1:23" ht="12.75">
      <c r="A107" s="705">
        <v>98</v>
      </c>
      <c r="B107" s="731" t="s">
        <v>490</v>
      </c>
      <c r="C107" s="695">
        <f t="shared" si="26"/>
        <v>12</v>
      </c>
      <c r="D107" s="706">
        <f t="shared" si="27"/>
        <v>12</v>
      </c>
      <c r="E107" s="706"/>
      <c r="F107" s="708"/>
      <c r="G107" s="709">
        <f t="shared" si="29"/>
        <v>12</v>
      </c>
      <c r="H107" s="706">
        <v>12</v>
      </c>
      <c r="I107" s="706"/>
      <c r="J107" s="707"/>
      <c r="K107" s="709"/>
      <c r="L107" s="706"/>
      <c r="M107" s="706"/>
      <c r="N107" s="707"/>
      <c r="O107" s="709"/>
      <c r="P107" s="706"/>
      <c r="Q107" s="706"/>
      <c r="R107" s="707"/>
      <c r="S107" s="709"/>
      <c r="T107" s="706"/>
      <c r="U107" s="706"/>
      <c r="V107" s="707"/>
      <c r="W107" s="327"/>
    </row>
    <row r="108" spans="1:23" ht="12.75">
      <c r="A108" s="705">
        <v>99</v>
      </c>
      <c r="B108" s="731" t="s">
        <v>393</v>
      </c>
      <c r="C108" s="695">
        <f t="shared" si="26"/>
        <v>4</v>
      </c>
      <c r="D108" s="706">
        <f t="shared" si="27"/>
        <v>4</v>
      </c>
      <c r="E108" s="706"/>
      <c r="F108" s="708"/>
      <c r="G108" s="709">
        <f t="shared" si="29"/>
        <v>4</v>
      </c>
      <c r="H108" s="706">
        <v>4</v>
      </c>
      <c r="I108" s="706"/>
      <c r="J108" s="707"/>
      <c r="K108" s="709"/>
      <c r="L108" s="706"/>
      <c r="M108" s="706"/>
      <c r="N108" s="707"/>
      <c r="O108" s="709"/>
      <c r="P108" s="706"/>
      <c r="Q108" s="706"/>
      <c r="R108" s="707"/>
      <c r="S108" s="709"/>
      <c r="T108" s="706"/>
      <c r="U108" s="706"/>
      <c r="V108" s="707"/>
      <c r="W108" s="327"/>
    </row>
    <row r="109" spans="1:23" ht="12.75">
      <c r="A109" s="705">
        <v>100</v>
      </c>
      <c r="B109" s="731" t="s">
        <v>394</v>
      </c>
      <c r="C109" s="695">
        <f t="shared" si="26"/>
        <v>4</v>
      </c>
      <c r="D109" s="706">
        <f t="shared" si="27"/>
        <v>4</v>
      </c>
      <c r="E109" s="706"/>
      <c r="F109" s="708"/>
      <c r="G109" s="709">
        <f t="shared" si="29"/>
        <v>4</v>
      </c>
      <c r="H109" s="706">
        <v>4</v>
      </c>
      <c r="I109" s="706"/>
      <c r="J109" s="707"/>
      <c r="K109" s="709"/>
      <c r="L109" s="706"/>
      <c r="M109" s="706"/>
      <c r="N109" s="707"/>
      <c r="O109" s="709"/>
      <c r="P109" s="706"/>
      <c r="Q109" s="706"/>
      <c r="R109" s="707"/>
      <c r="S109" s="709"/>
      <c r="T109" s="706"/>
      <c r="U109" s="706"/>
      <c r="V109" s="707"/>
      <c r="W109" s="327"/>
    </row>
    <row r="110" spans="1:23" ht="12.75">
      <c r="A110" s="705">
        <v>101</v>
      </c>
      <c r="B110" s="731" t="s">
        <v>502</v>
      </c>
      <c r="C110" s="695">
        <f t="shared" si="26"/>
        <v>13</v>
      </c>
      <c r="D110" s="706">
        <f t="shared" si="27"/>
        <v>13</v>
      </c>
      <c r="E110" s="706"/>
      <c r="F110" s="708"/>
      <c r="G110" s="709">
        <f t="shared" si="29"/>
        <v>13</v>
      </c>
      <c r="H110" s="706">
        <v>13</v>
      </c>
      <c r="I110" s="706"/>
      <c r="J110" s="707"/>
      <c r="K110" s="709"/>
      <c r="L110" s="706"/>
      <c r="M110" s="706"/>
      <c r="N110" s="707"/>
      <c r="O110" s="709"/>
      <c r="P110" s="706"/>
      <c r="Q110" s="706"/>
      <c r="R110" s="707"/>
      <c r="S110" s="709"/>
      <c r="T110" s="706"/>
      <c r="U110" s="706"/>
      <c r="V110" s="707"/>
      <c r="W110" s="327"/>
    </row>
    <row r="111" spans="1:23" ht="12.75">
      <c r="A111" s="705">
        <v>102</v>
      </c>
      <c r="B111" s="731" t="s">
        <v>531</v>
      </c>
      <c r="C111" s="695">
        <f t="shared" si="26"/>
        <v>58</v>
      </c>
      <c r="D111" s="706">
        <f t="shared" si="27"/>
        <v>58</v>
      </c>
      <c r="E111" s="706"/>
      <c r="F111" s="708"/>
      <c r="G111" s="709">
        <f t="shared" si="29"/>
        <v>58</v>
      </c>
      <c r="H111" s="706">
        <v>58</v>
      </c>
      <c r="I111" s="706"/>
      <c r="J111" s="707"/>
      <c r="K111" s="709"/>
      <c r="L111" s="706"/>
      <c r="M111" s="706"/>
      <c r="N111" s="707"/>
      <c r="O111" s="709"/>
      <c r="P111" s="706"/>
      <c r="Q111" s="706"/>
      <c r="R111" s="707"/>
      <c r="S111" s="709"/>
      <c r="T111" s="706"/>
      <c r="U111" s="706"/>
      <c r="V111" s="707"/>
      <c r="W111" s="327"/>
    </row>
    <row r="112" spans="1:23" ht="12.75">
      <c r="A112" s="705">
        <v>103</v>
      </c>
      <c r="B112" s="368" t="s">
        <v>287</v>
      </c>
      <c r="C112" s="695">
        <f t="shared" si="26"/>
        <v>15</v>
      </c>
      <c r="D112" s="706">
        <f t="shared" si="27"/>
        <v>15</v>
      </c>
      <c r="E112" s="706"/>
      <c r="F112" s="708"/>
      <c r="G112" s="709">
        <f t="shared" si="29"/>
        <v>15</v>
      </c>
      <c r="H112" s="706">
        <v>15</v>
      </c>
      <c r="I112" s="706"/>
      <c r="J112" s="707"/>
      <c r="K112" s="709"/>
      <c r="L112" s="706"/>
      <c r="M112" s="706"/>
      <c r="N112" s="707"/>
      <c r="O112" s="709"/>
      <c r="P112" s="706"/>
      <c r="Q112" s="706"/>
      <c r="R112" s="707"/>
      <c r="S112" s="709"/>
      <c r="T112" s="706"/>
      <c r="U112" s="706"/>
      <c r="V112" s="707"/>
      <c r="W112" s="327"/>
    </row>
    <row r="113" spans="1:23" ht="12.75">
      <c r="A113" s="705">
        <v>104</v>
      </c>
      <c r="B113" s="368" t="s">
        <v>491</v>
      </c>
      <c r="C113" s="695">
        <f t="shared" si="26"/>
        <v>1</v>
      </c>
      <c r="D113" s="706">
        <f t="shared" si="27"/>
        <v>1</v>
      </c>
      <c r="E113" s="706"/>
      <c r="F113" s="708"/>
      <c r="G113" s="709">
        <f t="shared" si="29"/>
        <v>1</v>
      </c>
      <c r="H113" s="706">
        <v>1</v>
      </c>
      <c r="I113" s="706"/>
      <c r="J113" s="707"/>
      <c r="K113" s="709"/>
      <c r="L113" s="706"/>
      <c r="M113" s="706"/>
      <c r="N113" s="707"/>
      <c r="O113" s="709"/>
      <c r="P113" s="706"/>
      <c r="Q113" s="706"/>
      <c r="R113" s="707"/>
      <c r="S113" s="709"/>
      <c r="T113" s="706"/>
      <c r="U113" s="706"/>
      <c r="V113" s="707"/>
      <c r="W113" s="327"/>
    </row>
    <row r="114" spans="1:23" ht="12.75">
      <c r="A114" s="705">
        <v>105</v>
      </c>
      <c r="B114" s="368" t="s">
        <v>492</v>
      </c>
      <c r="C114" s="695">
        <f t="shared" si="26"/>
        <v>7</v>
      </c>
      <c r="D114" s="706">
        <f t="shared" si="27"/>
        <v>7</v>
      </c>
      <c r="E114" s="706"/>
      <c r="F114" s="708"/>
      <c r="G114" s="709">
        <f t="shared" si="29"/>
        <v>7</v>
      </c>
      <c r="H114" s="706">
        <v>7</v>
      </c>
      <c r="I114" s="706"/>
      <c r="J114" s="707"/>
      <c r="K114" s="709"/>
      <c r="L114" s="706"/>
      <c r="M114" s="706"/>
      <c r="N114" s="707"/>
      <c r="O114" s="709"/>
      <c r="P114" s="706"/>
      <c r="Q114" s="706"/>
      <c r="R114" s="707"/>
      <c r="S114" s="709"/>
      <c r="T114" s="706"/>
      <c r="U114" s="706"/>
      <c r="V114" s="707"/>
      <c r="W114" s="327"/>
    </row>
    <row r="115" spans="1:23" ht="12.75">
      <c r="A115" s="705">
        <v>106</v>
      </c>
      <c r="B115" s="368" t="s">
        <v>462</v>
      </c>
      <c r="C115" s="695">
        <f t="shared" si="26"/>
        <v>1.5</v>
      </c>
      <c r="D115" s="706">
        <f t="shared" si="27"/>
        <v>1.5</v>
      </c>
      <c r="E115" s="706"/>
      <c r="F115" s="708"/>
      <c r="G115" s="709">
        <f t="shared" si="29"/>
        <v>1.5</v>
      </c>
      <c r="H115" s="706">
        <v>1.5</v>
      </c>
      <c r="I115" s="706"/>
      <c r="J115" s="707"/>
      <c r="K115" s="709"/>
      <c r="L115" s="706"/>
      <c r="M115" s="706"/>
      <c r="N115" s="707"/>
      <c r="O115" s="709"/>
      <c r="P115" s="706"/>
      <c r="Q115" s="706"/>
      <c r="R115" s="707"/>
      <c r="S115" s="709"/>
      <c r="T115" s="706"/>
      <c r="U115" s="706"/>
      <c r="V115" s="707"/>
      <c r="W115" s="327"/>
    </row>
    <row r="116" spans="1:23" ht="12.75">
      <c r="A116" s="705">
        <v>107</v>
      </c>
      <c r="B116" s="712" t="s">
        <v>103</v>
      </c>
      <c r="C116" s="713">
        <f t="shared" si="26"/>
        <v>394.613</v>
      </c>
      <c r="D116" s="704">
        <f t="shared" si="27"/>
        <v>384.613</v>
      </c>
      <c r="E116" s="704">
        <f>I116+M116+Q116+U116</f>
        <v>305.582</v>
      </c>
      <c r="F116" s="721">
        <f>J116+N116+R116+V116</f>
        <v>10</v>
      </c>
      <c r="G116" s="713">
        <f t="shared" si="29"/>
        <v>348.813</v>
      </c>
      <c r="H116" s="704">
        <v>348.813</v>
      </c>
      <c r="I116" s="704">
        <v>297.734</v>
      </c>
      <c r="J116" s="723"/>
      <c r="K116" s="709"/>
      <c r="L116" s="706"/>
      <c r="M116" s="706"/>
      <c r="N116" s="707"/>
      <c r="O116" s="709"/>
      <c r="P116" s="706"/>
      <c r="Q116" s="706"/>
      <c r="R116" s="707"/>
      <c r="S116" s="713">
        <f>T116+V116</f>
        <v>45.8</v>
      </c>
      <c r="T116" s="704">
        <v>35.8</v>
      </c>
      <c r="U116" s="704">
        <v>7.848</v>
      </c>
      <c r="V116" s="723">
        <v>10</v>
      </c>
      <c r="W116" s="327"/>
    </row>
    <row r="117" spans="1:23" ht="12.75">
      <c r="A117" s="705">
        <v>108</v>
      </c>
      <c r="B117" s="368" t="s">
        <v>400</v>
      </c>
      <c r="C117" s="695">
        <f t="shared" si="26"/>
        <v>3.5</v>
      </c>
      <c r="D117" s="701">
        <f t="shared" si="27"/>
        <v>3.5</v>
      </c>
      <c r="E117" s="701"/>
      <c r="F117" s="736"/>
      <c r="G117" s="695">
        <f t="shared" si="29"/>
        <v>3.5</v>
      </c>
      <c r="H117" s="701">
        <v>3.5</v>
      </c>
      <c r="I117" s="704"/>
      <c r="J117" s="723"/>
      <c r="K117" s="709"/>
      <c r="L117" s="706"/>
      <c r="M117" s="706"/>
      <c r="N117" s="707"/>
      <c r="O117" s="709"/>
      <c r="P117" s="706"/>
      <c r="Q117" s="706"/>
      <c r="R117" s="707"/>
      <c r="S117" s="713"/>
      <c r="T117" s="704"/>
      <c r="U117" s="704"/>
      <c r="V117" s="723"/>
      <c r="W117" s="327"/>
    </row>
    <row r="118" spans="1:23" ht="12.75">
      <c r="A118" s="705">
        <v>109</v>
      </c>
      <c r="B118" s="712" t="s">
        <v>104</v>
      </c>
      <c r="C118" s="713">
        <f t="shared" si="26"/>
        <v>537.398</v>
      </c>
      <c r="D118" s="704">
        <f t="shared" si="27"/>
        <v>525.298</v>
      </c>
      <c r="E118" s="704">
        <f>I118+M118+Q118+U118</f>
        <v>401.545</v>
      </c>
      <c r="F118" s="721">
        <f>J118+N118+R118+V118</f>
        <v>12.1</v>
      </c>
      <c r="G118" s="713">
        <f t="shared" si="29"/>
        <v>477.798</v>
      </c>
      <c r="H118" s="704">
        <v>477.798</v>
      </c>
      <c r="I118" s="704">
        <v>401.545</v>
      </c>
      <c r="J118" s="707"/>
      <c r="K118" s="709"/>
      <c r="L118" s="706"/>
      <c r="M118" s="706"/>
      <c r="N118" s="707"/>
      <c r="O118" s="709"/>
      <c r="P118" s="706"/>
      <c r="Q118" s="706"/>
      <c r="R118" s="707"/>
      <c r="S118" s="713">
        <f>T118+V118</f>
        <v>59.6</v>
      </c>
      <c r="T118" s="704">
        <v>47.5</v>
      </c>
      <c r="U118" s="704"/>
      <c r="V118" s="723">
        <v>12.1</v>
      </c>
      <c r="W118" s="327"/>
    </row>
    <row r="119" spans="1:23" ht="12.75">
      <c r="A119" s="705">
        <v>110</v>
      </c>
      <c r="B119" s="779" t="s">
        <v>317</v>
      </c>
      <c r="C119" s="695">
        <f t="shared" si="26"/>
        <v>3</v>
      </c>
      <c r="D119" s="701">
        <f t="shared" si="27"/>
        <v>3</v>
      </c>
      <c r="E119" s="701"/>
      <c r="F119" s="736"/>
      <c r="G119" s="695">
        <f t="shared" si="29"/>
        <v>3</v>
      </c>
      <c r="H119" s="701">
        <v>3</v>
      </c>
      <c r="I119" s="704"/>
      <c r="J119" s="707"/>
      <c r="K119" s="709"/>
      <c r="L119" s="706"/>
      <c r="M119" s="706"/>
      <c r="N119" s="707"/>
      <c r="O119" s="709"/>
      <c r="P119" s="706"/>
      <c r="Q119" s="706"/>
      <c r="R119" s="707"/>
      <c r="S119" s="713"/>
      <c r="T119" s="704"/>
      <c r="U119" s="704"/>
      <c r="V119" s="723"/>
      <c r="W119" s="327"/>
    </row>
    <row r="120" spans="1:23" ht="12.75">
      <c r="A120" s="705">
        <v>111</v>
      </c>
      <c r="B120" s="779" t="s">
        <v>477</v>
      </c>
      <c r="C120" s="695">
        <f t="shared" si="26"/>
        <v>8</v>
      </c>
      <c r="D120" s="701">
        <f t="shared" si="27"/>
        <v>8</v>
      </c>
      <c r="E120" s="701"/>
      <c r="F120" s="736"/>
      <c r="G120" s="695">
        <f t="shared" si="29"/>
        <v>8</v>
      </c>
      <c r="H120" s="701">
        <v>8</v>
      </c>
      <c r="I120" s="704"/>
      <c r="J120" s="707"/>
      <c r="K120" s="709"/>
      <c r="L120" s="706"/>
      <c r="M120" s="706"/>
      <c r="N120" s="707"/>
      <c r="O120" s="709"/>
      <c r="P120" s="706"/>
      <c r="Q120" s="706"/>
      <c r="R120" s="707"/>
      <c r="S120" s="713"/>
      <c r="T120" s="704"/>
      <c r="U120" s="704"/>
      <c r="V120" s="723"/>
      <c r="W120" s="327"/>
    </row>
    <row r="121" spans="1:23" ht="12.75">
      <c r="A121" s="705">
        <v>112</v>
      </c>
      <c r="B121" s="712" t="s">
        <v>402</v>
      </c>
      <c r="C121" s="713">
        <f t="shared" si="26"/>
        <v>738.242</v>
      </c>
      <c r="D121" s="704">
        <f t="shared" si="27"/>
        <v>738.242</v>
      </c>
      <c r="E121" s="704">
        <f>I121+M121+Q121+U121</f>
        <v>651.175</v>
      </c>
      <c r="F121" s="721"/>
      <c r="G121" s="713">
        <f t="shared" si="29"/>
        <v>734.742</v>
      </c>
      <c r="H121" s="704">
        <v>734.742</v>
      </c>
      <c r="I121" s="704">
        <v>651.175</v>
      </c>
      <c r="J121" s="723"/>
      <c r="K121" s="709"/>
      <c r="L121" s="706"/>
      <c r="M121" s="706"/>
      <c r="N121" s="707"/>
      <c r="O121" s="709"/>
      <c r="P121" s="706"/>
      <c r="Q121" s="706"/>
      <c r="R121" s="707"/>
      <c r="S121" s="713">
        <f>T121+V121</f>
        <v>3.5</v>
      </c>
      <c r="T121" s="704">
        <v>3.5</v>
      </c>
      <c r="U121" s="704"/>
      <c r="V121" s="723"/>
      <c r="W121" s="327"/>
    </row>
    <row r="122" spans="1:23" ht="12.75">
      <c r="A122" s="705">
        <v>113</v>
      </c>
      <c r="B122" s="712" t="s">
        <v>105</v>
      </c>
      <c r="C122" s="713">
        <f t="shared" si="26"/>
        <v>17</v>
      </c>
      <c r="D122" s="704">
        <f t="shared" si="27"/>
        <v>17</v>
      </c>
      <c r="E122" s="704"/>
      <c r="F122" s="704"/>
      <c r="G122" s="713">
        <f t="shared" si="29"/>
        <v>17</v>
      </c>
      <c r="H122" s="704">
        <v>17</v>
      </c>
      <c r="I122" s="704"/>
      <c r="J122" s="723"/>
      <c r="K122" s="709"/>
      <c r="L122" s="706"/>
      <c r="M122" s="706"/>
      <c r="N122" s="707"/>
      <c r="O122" s="713"/>
      <c r="P122" s="704"/>
      <c r="Q122" s="704"/>
      <c r="R122" s="707"/>
      <c r="S122" s="713"/>
      <c r="T122" s="704"/>
      <c r="U122" s="704"/>
      <c r="V122" s="723"/>
      <c r="W122" s="327"/>
    </row>
    <row r="123" spans="1:23" ht="25.5">
      <c r="A123" s="705">
        <v>114</v>
      </c>
      <c r="B123" s="780" t="s">
        <v>165</v>
      </c>
      <c r="C123" s="713">
        <f aca="true" t="shared" si="30" ref="C123:C147">G123+K123+O123+S123</f>
        <v>72.222</v>
      </c>
      <c r="D123" s="704">
        <f aca="true" t="shared" si="31" ref="D123:D147">H123+L123+P123+T123</f>
        <v>72.222</v>
      </c>
      <c r="E123" s="704">
        <f aca="true" t="shared" si="32" ref="E123:E131">I123+M123+Q123+U123</f>
        <v>54.284</v>
      </c>
      <c r="F123" s="721"/>
      <c r="G123" s="713">
        <f t="shared" si="29"/>
        <v>58.122</v>
      </c>
      <c r="H123" s="704">
        <v>58.122</v>
      </c>
      <c r="I123" s="704">
        <v>53.626</v>
      </c>
      <c r="J123" s="723"/>
      <c r="K123" s="709"/>
      <c r="L123" s="706"/>
      <c r="M123" s="706"/>
      <c r="N123" s="707"/>
      <c r="O123" s="709"/>
      <c r="P123" s="706"/>
      <c r="Q123" s="706"/>
      <c r="R123" s="707"/>
      <c r="S123" s="713">
        <f aca="true" t="shared" si="33" ref="S123:S129">T123+V123</f>
        <v>14.1</v>
      </c>
      <c r="T123" s="704">
        <v>14.1</v>
      </c>
      <c r="U123" s="704">
        <v>0.658</v>
      </c>
      <c r="V123" s="723"/>
      <c r="W123" s="327"/>
    </row>
    <row r="124" spans="1:23" ht="12.75">
      <c r="A124" s="705">
        <v>115</v>
      </c>
      <c r="B124" s="780" t="s">
        <v>526</v>
      </c>
      <c r="C124" s="713">
        <f t="shared" si="30"/>
        <v>350.757</v>
      </c>
      <c r="D124" s="704">
        <f t="shared" si="31"/>
        <v>350.757</v>
      </c>
      <c r="E124" s="704">
        <f t="shared" si="32"/>
        <v>179.397</v>
      </c>
      <c r="F124" s="721"/>
      <c r="G124" s="713">
        <f t="shared" si="29"/>
        <v>225.757</v>
      </c>
      <c r="H124" s="704">
        <f>250.757-25</f>
        <v>225.757</v>
      </c>
      <c r="I124" s="704">
        <v>179.397</v>
      </c>
      <c r="J124" s="723"/>
      <c r="K124" s="709"/>
      <c r="L124" s="706"/>
      <c r="M124" s="706"/>
      <c r="N124" s="707"/>
      <c r="O124" s="709"/>
      <c r="P124" s="706"/>
      <c r="Q124" s="706"/>
      <c r="R124" s="707"/>
      <c r="S124" s="713">
        <f t="shared" si="33"/>
        <v>125</v>
      </c>
      <c r="T124" s="704">
        <f>100+25</f>
        <v>125</v>
      </c>
      <c r="U124" s="704"/>
      <c r="V124" s="723"/>
      <c r="W124" s="327"/>
    </row>
    <row r="125" spans="1:23" ht="12.75">
      <c r="A125" s="705">
        <v>116</v>
      </c>
      <c r="B125" s="712" t="s">
        <v>108</v>
      </c>
      <c r="C125" s="713">
        <f t="shared" si="30"/>
        <v>59.131</v>
      </c>
      <c r="D125" s="704">
        <f t="shared" si="31"/>
        <v>59.131</v>
      </c>
      <c r="E125" s="704">
        <f t="shared" si="32"/>
        <v>31.976</v>
      </c>
      <c r="F125" s="721"/>
      <c r="G125" s="713">
        <f t="shared" si="29"/>
        <v>58.731</v>
      </c>
      <c r="H125" s="704">
        <v>58.731</v>
      </c>
      <c r="I125" s="704">
        <v>31.976</v>
      </c>
      <c r="J125" s="737"/>
      <c r="K125" s="709"/>
      <c r="L125" s="706"/>
      <c r="M125" s="706"/>
      <c r="N125" s="707"/>
      <c r="O125" s="709"/>
      <c r="P125" s="706"/>
      <c r="Q125" s="706"/>
      <c r="R125" s="707"/>
      <c r="S125" s="713">
        <f t="shared" si="33"/>
        <v>0.4</v>
      </c>
      <c r="T125" s="704">
        <v>0.4</v>
      </c>
      <c r="U125" s="701"/>
      <c r="V125" s="737"/>
      <c r="W125" s="327"/>
    </row>
    <row r="126" spans="1:23" ht="12.75">
      <c r="A126" s="705">
        <v>117</v>
      </c>
      <c r="B126" s="712" t="s">
        <v>109</v>
      </c>
      <c r="C126" s="713">
        <f t="shared" si="30"/>
        <v>36.067</v>
      </c>
      <c r="D126" s="704">
        <f t="shared" si="31"/>
        <v>36.067</v>
      </c>
      <c r="E126" s="704">
        <f t="shared" si="32"/>
        <v>30.028</v>
      </c>
      <c r="F126" s="721"/>
      <c r="G126" s="713">
        <f t="shared" si="29"/>
        <v>35.867</v>
      </c>
      <c r="H126" s="704">
        <v>35.867</v>
      </c>
      <c r="I126" s="704">
        <v>30.028</v>
      </c>
      <c r="J126" s="737"/>
      <c r="K126" s="709"/>
      <c r="L126" s="706"/>
      <c r="M126" s="706"/>
      <c r="N126" s="707"/>
      <c r="O126" s="709"/>
      <c r="P126" s="706"/>
      <c r="Q126" s="706"/>
      <c r="R126" s="707"/>
      <c r="S126" s="713">
        <f t="shared" si="33"/>
        <v>0.2</v>
      </c>
      <c r="T126" s="704">
        <v>0.2</v>
      </c>
      <c r="U126" s="701"/>
      <c r="V126" s="737"/>
      <c r="W126" s="327"/>
    </row>
    <row r="127" spans="1:23" ht="12.75">
      <c r="A127" s="705">
        <f aca="true" t="shared" si="34" ref="A127:A132">+A126+1</f>
        <v>118</v>
      </c>
      <c r="B127" s="712" t="s">
        <v>110</v>
      </c>
      <c r="C127" s="713">
        <f t="shared" si="30"/>
        <v>71.315</v>
      </c>
      <c r="D127" s="704">
        <f t="shared" si="31"/>
        <v>71.315</v>
      </c>
      <c r="E127" s="704">
        <f t="shared" si="32"/>
        <v>52.931</v>
      </c>
      <c r="F127" s="721"/>
      <c r="G127" s="713">
        <f t="shared" si="29"/>
        <v>70.315</v>
      </c>
      <c r="H127" s="704">
        <v>70.315</v>
      </c>
      <c r="I127" s="704">
        <v>52.931</v>
      </c>
      <c r="J127" s="723"/>
      <c r="K127" s="709"/>
      <c r="L127" s="706"/>
      <c r="M127" s="706"/>
      <c r="N127" s="707"/>
      <c r="O127" s="709"/>
      <c r="P127" s="706"/>
      <c r="Q127" s="706"/>
      <c r="R127" s="707"/>
      <c r="S127" s="713">
        <f t="shared" si="33"/>
        <v>1</v>
      </c>
      <c r="T127" s="704">
        <v>1</v>
      </c>
      <c r="U127" s="701"/>
      <c r="V127" s="737"/>
      <c r="W127" s="327"/>
    </row>
    <row r="128" spans="1:23" ht="12.75">
      <c r="A128" s="705">
        <f t="shared" si="34"/>
        <v>119</v>
      </c>
      <c r="B128" s="712" t="s">
        <v>111</v>
      </c>
      <c r="C128" s="713">
        <f t="shared" si="30"/>
        <v>15.386</v>
      </c>
      <c r="D128" s="704">
        <f t="shared" si="31"/>
        <v>15.386</v>
      </c>
      <c r="E128" s="704">
        <f t="shared" si="32"/>
        <v>13.145</v>
      </c>
      <c r="F128" s="721"/>
      <c r="G128" s="713">
        <f t="shared" si="29"/>
        <v>15.186</v>
      </c>
      <c r="H128" s="704">
        <v>15.186</v>
      </c>
      <c r="I128" s="704">
        <v>13.145</v>
      </c>
      <c r="J128" s="737"/>
      <c r="K128" s="709"/>
      <c r="L128" s="706"/>
      <c r="M128" s="706"/>
      <c r="N128" s="707"/>
      <c r="O128" s="709"/>
      <c r="P128" s="706"/>
      <c r="Q128" s="706"/>
      <c r="R128" s="707"/>
      <c r="S128" s="713">
        <f t="shared" si="33"/>
        <v>0.2</v>
      </c>
      <c r="T128" s="704">
        <v>0.2</v>
      </c>
      <c r="U128" s="701"/>
      <c r="V128" s="737"/>
      <c r="W128" s="327"/>
    </row>
    <row r="129" spans="1:23" ht="12.75">
      <c r="A129" s="705">
        <f t="shared" si="34"/>
        <v>120</v>
      </c>
      <c r="B129" s="712" t="s">
        <v>112</v>
      </c>
      <c r="C129" s="713">
        <f t="shared" si="30"/>
        <v>29.851</v>
      </c>
      <c r="D129" s="704">
        <f t="shared" si="31"/>
        <v>29.851</v>
      </c>
      <c r="E129" s="704">
        <f t="shared" si="32"/>
        <v>22.371</v>
      </c>
      <c r="F129" s="721"/>
      <c r="G129" s="713">
        <f t="shared" si="29"/>
        <v>25.405</v>
      </c>
      <c r="H129" s="704">
        <v>25.405</v>
      </c>
      <c r="I129" s="704">
        <v>21.447</v>
      </c>
      <c r="J129" s="737"/>
      <c r="K129" s="709"/>
      <c r="L129" s="706"/>
      <c r="M129" s="706"/>
      <c r="N129" s="707"/>
      <c r="O129" s="709"/>
      <c r="P129" s="706"/>
      <c r="Q129" s="706"/>
      <c r="R129" s="707"/>
      <c r="S129" s="713">
        <f t="shared" si="33"/>
        <v>4.446</v>
      </c>
      <c r="T129" s="704">
        <v>4.446</v>
      </c>
      <c r="U129" s="704">
        <v>0.924</v>
      </c>
      <c r="V129" s="737"/>
      <c r="W129" s="327"/>
    </row>
    <row r="130" spans="1:23" ht="12.75">
      <c r="A130" s="705">
        <f t="shared" si="34"/>
        <v>121</v>
      </c>
      <c r="B130" s="712" t="s">
        <v>113</v>
      </c>
      <c r="C130" s="713">
        <f t="shared" si="30"/>
        <v>67.684</v>
      </c>
      <c r="D130" s="704">
        <f t="shared" si="31"/>
        <v>67.684</v>
      </c>
      <c r="E130" s="704">
        <f t="shared" si="32"/>
        <v>44.466</v>
      </c>
      <c r="F130" s="721"/>
      <c r="G130" s="713">
        <f t="shared" si="29"/>
        <v>67.684</v>
      </c>
      <c r="H130" s="704">
        <v>67.684</v>
      </c>
      <c r="I130" s="704">
        <v>44.466</v>
      </c>
      <c r="J130" s="737"/>
      <c r="K130" s="709"/>
      <c r="L130" s="706"/>
      <c r="M130" s="706"/>
      <c r="N130" s="707"/>
      <c r="O130" s="709"/>
      <c r="P130" s="706"/>
      <c r="Q130" s="706"/>
      <c r="R130" s="707"/>
      <c r="S130" s="713"/>
      <c r="T130" s="704"/>
      <c r="U130" s="701"/>
      <c r="V130" s="737"/>
      <c r="W130" s="327"/>
    </row>
    <row r="131" spans="1:23" ht="12.75">
      <c r="A131" s="705">
        <f t="shared" si="34"/>
        <v>122</v>
      </c>
      <c r="B131" s="712" t="s">
        <v>114</v>
      </c>
      <c r="C131" s="713">
        <f t="shared" si="30"/>
        <v>50.804</v>
      </c>
      <c r="D131" s="704">
        <f t="shared" si="31"/>
        <v>50.804</v>
      </c>
      <c r="E131" s="704">
        <f t="shared" si="32"/>
        <v>34.251</v>
      </c>
      <c r="F131" s="721"/>
      <c r="G131" s="713">
        <f t="shared" si="29"/>
        <v>50.804</v>
      </c>
      <c r="H131" s="704">
        <v>50.804</v>
      </c>
      <c r="I131" s="704">
        <v>34.251</v>
      </c>
      <c r="J131" s="737"/>
      <c r="K131" s="709"/>
      <c r="L131" s="706"/>
      <c r="M131" s="706"/>
      <c r="N131" s="707"/>
      <c r="O131" s="709"/>
      <c r="P131" s="706"/>
      <c r="Q131" s="706"/>
      <c r="R131" s="707"/>
      <c r="S131" s="713"/>
      <c r="T131" s="704"/>
      <c r="U131" s="701"/>
      <c r="V131" s="737"/>
      <c r="W131" s="327"/>
    </row>
    <row r="132" spans="1:23" ht="12.75">
      <c r="A132" s="705">
        <f t="shared" si="34"/>
        <v>123</v>
      </c>
      <c r="B132" s="712" t="s">
        <v>115</v>
      </c>
      <c r="C132" s="713">
        <f t="shared" si="30"/>
        <v>1.4</v>
      </c>
      <c r="D132" s="704">
        <f t="shared" si="31"/>
        <v>1.4</v>
      </c>
      <c r="E132" s="704"/>
      <c r="F132" s="721"/>
      <c r="G132" s="713">
        <f t="shared" si="29"/>
        <v>1.4</v>
      </c>
      <c r="H132" s="704">
        <v>1.4</v>
      </c>
      <c r="I132" s="704"/>
      <c r="J132" s="737"/>
      <c r="K132" s="709"/>
      <c r="L132" s="706"/>
      <c r="M132" s="706"/>
      <c r="N132" s="707"/>
      <c r="O132" s="709"/>
      <c r="P132" s="706"/>
      <c r="Q132" s="706"/>
      <c r="R132" s="707"/>
      <c r="S132" s="713"/>
      <c r="T132" s="704"/>
      <c r="U132" s="701"/>
      <c r="V132" s="737"/>
      <c r="W132" s="327"/>
    </row>
    <row r="133" spans="1:23" ht="12.75">
      <c r="A133" s="705">
        <v>124</v>
      </c>
      <c r="B133" s="712" t="s">
        <v>151</v>
      </c>
      <c r="C133" s="713">
        <f t="shared" si="30"/>
        <v>64.104</v>
      </c>
      <c r="D133" s="704">
        <f t="shared" si="31"/>
        <v>64.104</v>
      </c>
      <c r="E133" s="704">
        <f>I133+M133+Q133+U133</f>
        <v>44.002</v>
      </c>
      <c r="F133" s="721"/>
      <c r="G133" s="713">
        <f t="shared" si="29"/>
        <v>62.604</v>
      </c>
      <c r="H133" s="704">
        <v>62.604</v>
      </c>
      <c r="I133" s="704">
        <v>44.002</v>
      </c>
      <c r="J133" s="737"/>
      <c r="K133" s="709"/>
      <c r="L133" s="706"/>
      <c r="M133" s="706"/>
      <c r="N133" s="707"/>
      <c r="O133" s="709"/>
      <c r="P133" s="706"/>
      <c r="Q133" s="706"/>
      <c r="R133" s="707"/>
      <c r="S133" s="713">
        <f>T133+V133</f>
        <v>1.5</v>
      </c>
      <c r="T133" s="704">
        <v>1.5</v>
      </c>
      <c r="U133" s="701"/>
      <c r="V133" s="737"/>
      <c r="W133" s="327"/>
    </row>
    <row r="134" spans="1:23" ht="12.75">
      <c r="A134" s="705">
        <v>125</v>
      </c>
      <c r="B134" s="712" t="s">
        <v>342</v>
      </c>
      <c r="C134" s="713">
        <f t="shared" si="30"/>
        <v>40.562</v>
      </c>
      <c r="D134" s="704">
        <f t="shared" si="31"/>
        <v>40.562</v>
      </c>
      <c r="E134" s="704">
        <f>I134+M134+Q134+U134</f>
        <v>27.323</v>
      </c>
      <c r="F134" s="721"/>
      <c r="G134" s="713">
        <f>+H134</f>
        <v>36.562</v>
      </c>
      <c r="H134" s="704">
        <v>36.562</v>
      </c>
      <c r="I134" s="704">
        <v>27.323</v>
      </c>
      <c r="J134" s="707"/>
      <c r="K134" s="709"/>
      <c r="L134" s="706"/>
      <c r="M134" s="706"/>
      <c r="N134" s="707"/>
      <c r="O134" s="709"/>
      <c r="P134" s="706"/>
      <c r="Q134" s="706"/>
      <c r="R134" s="707"/>
      <c r="S134" s="713">
        <f>T134+V134</f>
        <v>4</v>
      </c>
      <c r="T134" s="704">
        <v>4</v>
      </c>
      <c r="U134" s="704"/>
      <c r="V134" s="723"/>
      <c r="W134" s="327"/>
    </row>
    <row r="135" spans="1:23" ht="13.5" thickBot="1">
      <c r="A135" s="764">
        <v>126</v>
      </c>
      <c r="B135" s="765" t="s">
        <v>683</v>
      </c>
      <c r="C135" s="766">
        <f t="shared" si="30"/>
        <v>27.294999999999998</v>
      </c>
      <c r="D135" s="714">
        <f t="shared" si="31"/>
        <v>27.294999999999998</v>
      </c>
      <c r="E135" s="714">
        <f>I135+M135+Q135+U135</f>
        <v>24.005</v>
      </c>
      <c r="F135" s="741"/>
      <c r="G135" s="742">
        <f>+H135</f>
        <v>26.895</v>
      </c>
      <c r="H135" s="743">
        <v>26.895</v>
      </c>
      <c r="I135" s="743">
        <v>24.005</v>
      </c>
      <c r="J135" s="770"/>
      <c r="K135" s="781"/>
      <c r="L135" s="782"/>
      <c r="M135" s="782"/>
      <c r="N135" s="783"/>
      <c r="O135" s="781"/>
      <c r="P135" s="782"/>
      <c r="Q135" s="782"/>
      <c r="R135" s="783"/>
      <c r="S135" s="713">
        <f>T135+V135</f>
        <v>0.4</v>
      </c>
      <c r="T135" s="714">
        <v>0.4</v>
      </c>
      <c r="U135" s="714"/>
      <c r="V135" s="784"/>
      <c r="W135" s="327"/>
    </row>
    <row r="136" spans="1:23" ht="45.75" thickBot="1">
      <c r="A136" s="670">
        <v>127</v>
      </c>
      <c r="B136" s="785" t="s">
        <v>408</v>
      </c>
      <c r="C136" s="680">
        <f t="shared" si="30"/>
        <v>4829.112</v>
      </c>
      <c r="D136" s="673">
        <f t="shared" si="31"/>
        <v>4780.412</v>
      </c>
      <c r="E136" s="673">
        <f>I136+M136+Q136+U136</f>
        <v>1291.998</v>
      </c>
      <c r="F136" s="786">
        <f>J136+N136+R136+V136</f>
        <v>48.7</v>
      </c>
      <c r="G136" s="680">
        <f>G137+SUM(G154:G165)+G167+G171</f>
        <v>3064.711</v>
      </c>
      <c r="H136" s="672">
        <f>H137+SUM(H154:H165)+H167+H171</f>
        <v>3016.011</v>
      </c>
      <c r="I136" s="673">
        <f>I137+SUM(I154:I165)+I167+I171</f>
        <v>452.413</v>
      </c>
      <c r="J136" s="679">
        <f>J137+SUM(J154:J165)+J167+J171</f>
        <v>48.7</v>
      </c>
      <c r="K136" s="678">
        <f>K137+SUM(K155:K165)+K171+K154</f>
        <v>1379.301</v>
      </c>
      <c r="L136" s="678">
        <f>L137+SUM(L155:L165)+L171+L154</f>
        <v>1379.301</v>
      </c>
      <c r="M136" s="678">
        <f>M137+SUM(M155:M165)+M171+M154</f>
        <v>572.645</v>
      </c>
      <c r="N136" s="679"/>
      <c r="O136" s="680"/>
      <c r="P136" s="673"/>
      <c r="Q136" s="673"/>
      <c r="R136" s="679"/>
      <c r="S136" s="680">
        <f>S137+SUM(S154:S165)+S167+S171</f>
        <v>385.1</v>
      </c>
      <c r="T136" s="673">
        <f>T154+T171</f>
        <v>385.1</v>
      </c>
      <c r="U136" s="673">
        <f>U154+U171</f>
        <v>266.94</v>
      </c>
      <c r="V136" s="679"/>
      <c r="W136" s="327"/>
    </row>
    <row r="137" spans="1:23" ht="12.75">
      <c r="A137" s="681">
        <f>+A136+1</f>
        <v>128</v>
      </c>
      <c r="B137" s="703" t="s">
        <v>354</v>
      </c>
      <c r="C137" s="690">
        <f t="shared" si="30"/>
        <v>2994.591</v>
      </c>
      <c r="D137" s="688">
        <f t="shared" si="31"/>
        <v>2945.891</v>
      </c>
      <c r="E137" s="688">
        <f>I137+M137+Q137+U137</f>
        <v>1.654</v>
      </c>
      <c r="F137" s="691">
        <f>J137+N137+R137+V137</f>
        <v>48.7</v>
      </c>
      <c r="G137" s="688">
        <f>SUM(G138:G153)</f>
        <v>2508.0899999999997</v>
      </c>
      <c r="H137" s="688">
        <f>SUM(H138:H153)</f>
        <v>2459.39</v>
      </c>
      <c r="I137" s="688"/>
      <c r="J137" s="697">
        <f>SUM(J138:J150)</f>
        <v>48.7</v>
      </c>
      <c r="K137" s="698">
        <f>SUM(K138:K148)</f>
        <v>486.50100000000003</v>
      </c>
      <c r="L137" s="688">
        <f>SUM(L138:L148)</f>
        <v>486.50100000000003</v>
      </c>
      <c r="M137" s="688">
        <f>SUM(M138:M148)</f>
        <v>1.654</v>
      </c>
      <c r="N137" s="755"/>
      <c r="O137" s="777"/>
      <c r="P137" s="759"/>
      <c r="Q137" s="759"/>
      <c r="R137" s="755"/>
      <c r="S137" s="777"/>
      <c r="T137" s="759"/>
      <c r="U137" s="759"/>
      <c r="V137" s="755"/>
      <c r="W137" s="327"/>
    </row>
    <row r="138" spans="1:23" ht="12.75">
      <c r="A138" s="705">
        <f>+A137+1</f>
        <v>129</v>
      </c>
      <c r="B138" s="368" t="s">
        <v>270</v>
      </c>
      <c r="C138" s="695">
        <f t="shared" si="30"/>
        <v>1785</v>
      </c>
      <c r="D138" s="706">
        <f t="shared" si="31"/>
        <v>1785</v>
      </c>
      <c r="E138" s="704"/>
      <c r="F138" s="723"/>
      <c r="G138" s="725">
        <f>H138+J138</f>
        <v>1785</v>
      </c>
      <c r="H138" s="706">
        <v>1785</v>
      </c>
      <c r="I138" s="706"/>
      <c r="J138" s="708"/>
      <c r="K138" s="709"/>
      <c r="L138" s="706"/>
      <c r="M138" s="706"/>
      <c r="N138" s="707"/>
      <c r="O138" s="709"/>
      <c r="P138" s="706"/>
      <c r="Q138" s="706"/>
      <c r="R138" s="707"/>
      <c r="S138" s="709"/>
      <c r="T138" s="706"/>
      <c r="U138" s="706"/>
      <c r="V138" s="707"/>
      <c r="W138" s="327"/>
    </row>
    <row r="139" spans="1:23" ht="12.75">
      <c r="A139" s="705">
        <f>+A138+1</f>
        <v>130</v>
      </c>
      <c r="B139" s="368" t="s">
        <v>271</v>
      </c>
      <c r="C139" s="695">
        <f t="shared" si="30"/>
        <v>25</v>
      </c>
      <c r="D139" s="706">
        <f t="shared" si="31"/>
        <v>25</v>
      </c>
      <c r="E139" s="704"/>
      <c r="F139" s="723"/>
      <c r="G139" s="725">
        <f>H139+J139</f>
        <v>25</v>
      </c>
      <c r="H139" s="706">
        <v>25</v>
      </c>
      <c r="I139" s="706"/>
      <c r="J139" s="708"/>
      <c r="K139" s="709"/>
      <c r="L139" s="706"/>
      <c r="M139" s="706"/>
      <c r="N139" s="707"/>
      <c r="O139" s="709"/>
      <c r="P139" s="706"/>
      <c r="Q139" s="706"/>
      <c r="R139" s="707"/>
      <c r="S139" s="709"/>
      <c r="T139" s="706"/>
      <c r="U139" s="706"/>
      <c r="V139" s="707"/>
      <c r="W139" s="327"/>
    </row>
    <row r="140" spans="1:23" ht="12.75">
      <c r="A140" s="705">
        <f>+A139+1</f>
        <v>131</v>
      </c>
      <c r="B140" s="368" t="s">
        <v>272</v>
      </c>
      <c r="C140" s="695">
        <f t="shared" si="30"/>
        <v>55</v>
      </c>
      <c r="D140" s="706">
        <f t="shared" si="31"/>
        <v>55</v>
      </c>
      <c r="E140" s="704"/>
      <c r="F140" s="723"/>
      <c r="G140" s="725">
        <f>H140+J140</f>
        <v>55</v>
      </c>
      <c r="H140" s="706">
        <v>55</v>
      </c>
      <c r="I140" s="706"/>
      <c r="J140" s="708"/>
      <c r="K140" s="709"/>
      <c r="L140" s="706"/>
      <c r="M140" s="706"/>
      <c r="N140" s="707"/>
      <c r="O140" s="709"/>
      <c r="P140" s="706"/>
      <c r="Q140" s="706"/>
      <c r="R140" s="707"/>
      <c r="S140" s="709"/>
      <c r="T140" s="706"/>
      <c r="U140" s="706"/>
      <c r="V140" s="707"/>
      <c r="W140" s="327"/>
    </row>
    <row r="141" spans="1:23" ht="12.75">
      <c r="A141" s="705">
        <v>132</v>
      </c>
      <c r="B141" s="368" t="s">
        <v>273</v>
      </c>
      <c r="C141" s="695">
        <f t="shared" si="30"/>
        <v>5</v>
      </c>
      <c r="D141" s="706">
        <f t="shared" si="31"/>
        <v>5</v>
      </c>
      <c r="E141" s="704"/>
      <c r="F141" s="723"/>
      <c r="G141" s="725">
        <f>H141+J141</f>
        <v>5</v>
      </c>
      <c r="H141" s="706">
        <v>5</v>
      </c>
      <c r="I141" s="706"/>
      <c r="J141" s="708"/>
      <c r="K141" s="709"/>
      <c r="L141" s="706"/>
      <c r="M141" s="706"/>
      <c r="N141" s="707"/>
      <c r="O141" s="709"/>
      <c r="P141" s="706"/>
      <c r="Q141" s="706"/>
      <c r="R141" s="707"/>
      <c r="S141" s="709"/>
      <c r="T141" s="706"/>
      <c r="U141" s="706"/>
      <c r="V141" s="707"/>
      <c r="W141" s="327"/>
    </row>
    <row r="142" spans="1:23" ht="12.75">
      <c r="A142" s="705">
        <v>133</v>
      </c>
      <c r="B142" s="731" t="s">
        <v>494</v>
      </c>
      <c r="C142" s="695">
        <f t="shared" si="30"/>
        <v>280</v>
      </c>
      <c r="D142" s="706">
        <f t="shared" si="31"/>
        <v>280</v>
      </c>
      <c r="E142" s="704"/>
      <c r="F142" s="723"/>
      <c r="G142" s="725">
        <f>H142+J142</f>
        <v>280</v>
      </c>
      <c r="H142" s="706">
        <v>280</v>
      </c>
      <c r="I142" s="706"/>
      <c r="J142" s="708"/>
      <c r="K142" s="709"/>
      <c r="L142" s="706"/>
      <c r="M142" s="706"/>
      <c r="N142" s="707"/>
      <c r="O142" s="709"/>
      <c r="P142" s="706"/>
      <c r="Q142" s="706"/>
      <c r="R142" s="707"/>
      <c r="S142" s="709"/>
      <c r="T142" s="706"/>
      <c r="U142" s="706"/>
      <c r="V142" s="707"/>
      <c r="W142" s="327"/>
    </row>
    <row r="143" spans="1:23" ht="12.75">
      <c r="A143" s="705">
        <v>134</v>
      </c>
      <c r="B143" s="787" t="s">
        <v>83</v>
      </c>
      <c r="C143" s="695">
        <f t="shared" si="30"/>
        <v>343.6</v>
      </c>
      <c r="D143" s="706">
        <f t="shared" si="31"/>
        <v>343.6</v>
      </c>
      <c r="E143" s="704"/>
      <c r="F143" s="723"/>
      <c r="G143" s="725"/>
      <c r="H143" s="706"/>
      <c r="I143" s="706"/>
      <c r="J143" s="708"/>
      <c r="K143" s="709">
        <f>L143+N143</f>
        <v>343.6</v>
      </c>
      <c r="L143" s="706">
        <v>343.6</v>
      </c>
      <c r="M143" s="706"/>
      <c r="N143" s="707"/>
      <c r="O143" s="709"/>
      <c r="P143" s="706"/>
      <c r="Q143" s="706"/>
      <c r="R143" s="707"/>
      <c r="S143" s="709"/>
      <c r="T143" s="706"/>
      <c r="U143" s="706"/>
      <c r="V143" s="707"/>
      <c r="W143" s="327"/>
    </row>
    <row r="144" spans="1:23" ht="12.75">
      <c r="A144" s="705">
        <v>135</v>
      </c>
      <c r="B144" s="368" t="s">
        <v>276</v>
      </c>
      <c r="C144" s="695">
        <f t="shared" si="30"/>
        <v>141.2</v>
      </c>
      <c r="D144" s="706">
        <f t="shared" si="31"/>
        <v>141.2</v>
      </c>
      <c r="E144" s="704"/>
      <c r="F144" s="723"/>
      <c r="G144" s="725"/>
      <c r="H144" s="706"/>
      <c r="I144" s="706"/>
      <c r="J144" s="708"/>
      <c r="K144" s="709">
        <f>L144+N144</f>
        <v>141.2</v>
      </c>
      <c r="L144" s="706">
        <v>141.2</v>
      </c>
      <c r="M144" s="706"/>
      <c r="N144" s="707"/>
      <c r="O144" s="709"/>
      <c r="P144" s="706"/>
      <c r="Q144" s="706"/>
      <c r="R144" s="707"/>
      <c r="S144" s="709"/>
      <c r="T144" s="706"/>
      <c r="U144" s="706"/>
      <c r="V144" s="707"/>
      <c r="W144" s="327"/>
    </row>
    <row r="145" spans="1:23" ht="12.75">
      <c r="A145" s="705">
        <v>136</v>
      </c>
      <c r="B145" s="368" t="s">
        <v>277</v>
      </c>
      <c r="C145" s="695">
        <f t="shared" si="30"/>
        <v>240</v>
      </c>
      <c r="D145" s="706">
        <f t="shared" si="31"/>
        <v>240</v>
      </c>
      <c r="E145" s="704"/>
      <c r="F145" s="723"/>
      <c r="G145" s="725">
        <f>H145+J145</f>
        <v>240</v>
      </c>
      <c r="H145" s="706">
        <v>240</v>
      </c>
      <c r="I145" s="706"/>
      <c r="J145" s="708"/>
      <c r="K145" s="709"/>
      <c r="L145" s="706"/>
      <c r="M145" s="706"/>
      <c r="N145" s="707"/>
      <c r="O145" s="709"/>
      <c r="P145" s="706"/>
      <c r="Q145" s="706"/>
      <c r="R145" s="707"/>
      <c r="S145" s="709"/>
      <c r="T145" s="706"/>
      <c r="U145" s="706"/>
      <c r="V145" s="707"/>
      <c r="W145" s="327"/>
    </row>
    <row r="146" spans="1:23" ht="25.5">
      <c r="A146" s="788">
        <v>137</v>
      </c>
      <c r="B146" s="728" t="s">
        <v>278</v>
      </c>
      <c r="C146" s="789">
        <f t="shared" si="30"/>
        <v>16.5</v>
      </c>
      <c r="D146" s="790">
        <f t="shared" si="31"/>
        <v>16.5</v>
      </c>
      <c r="E146" s="791"/>
      <c r="F146" s="792"/>
      <c r="G146" s="793">
        <f>H146+J146</f>
        <v>16.5</v>
      </c>
      <c r="H146" s="790">
        <v>16.5</v>
      </c>
      <c r="I146" s="794"/>
      <c r="J146" s="795"/>
      <c r="K146" s="709"/>
      <c r="L146" s="794"/>
      <c r="M146" s="794"/>
      <c r="N146" s="796"/>
      <c r="O146" s="797"/>
      <c r="P146" s="794"/>
      <c r="Q146" s="794"/>
      <c r="R146" s="796"/>
      <c r="S146" s="798"/>
      <c r="T146" s="794"/>
      <c r="U146" s="794"/>
      <c r="V146" s="796"/>
      <c r="W146" s="327"/>
    </row>
    <row r="147" spans="1:23" ht="12.75">
      <c r="A147" s="788">
        <v>138</v>
      </c>
      <c r="B147" s="728" t="s">
        <v>239</v>
      </c>
      <c r="C147" s="789">
        <f t="shared" si="30"/>
        <v>1.701</v>
      </c>
      <c r="D147" s="790">
        <f t="shared" si="31"/>
        <v>1.701</v>
      </c>
      <c r="E147" s="790">
        <f>I147+M147+Q147+U147</f>
        <v>1.654</v>
      </c>
      <c r="F147" s="792"/>
      <c r="G147" s="793"/>
      <c r="H147" s="790"/>
      <c r="I147" s="794"/>
      <c r="J147" s="795"/>
      <c r="K147" s="709">
        <f>L147+N147</f>
        <v>1.701</v>
      </c>
      <c r="L147" s="794">
        <v>1.701</v>
      </c>
      <c r="M147" s="794">
        <v>1.654</v>
      </c>
      <c r="N147" s="796"/>
      <c r="O147" s="797"/>
      <c r="P147" s="794"/>
      <c r="Q147" s="794"/>
      <c r="R147" s="796"/>
      <c r="S147" s="798"/>
      <c r="T147" s="794"/>
      <c r="U147" s="794"/>
      <c r="V147" s="796"/>
      <c r="W147" s="327"/>
    </row>
    <row r="148" spans="1:23" ht="38.25">
      <c r="A148" s="705">
        <v>139</v>
      </c>
      <c r="B148" s="730" t="s">
        <v>672</v>
      </c>
      <c r="C148" s="695">
        <f>G148+K148+O148+S148</f>
        <v>48.7</v>
      </c>
      <c r="D148" s="790"/>
      <c r="E148" s="704"/>
      <c r="F148" s="737">
        <v>48.7</v>
      </c>
      <c r="G148" s="793">
        <f aca="true" t="shared" si="35" ref="G148:G154">H148+J148</f>
        <v>48.7</v>
      </c>
      <c r="H148" s="706"/>
      <c r="I148" s="706"/>
      <c r="J148" s="708">
        <v>48.7</v>
      </c>
      <c r="K148" s="709"/>
      <c r="L148" s="706"/>
      <c r="M148" s="706"/>
      <c r="N148" s="707"/>
      <c r="O148" s="709"/>
      <c r="P148" s="706"/>
      <c r="Q148" s="706"/>
      <c r="R148" s="737" t="s">
        <v>478</v>
      </c>
      <c r="S148" s="709"/>
      <c r="T148" s="706"/>
      <c r="U148" s="706"/>
      <c r="V148" s="707"/>
      <c r="W148" s="327"/>
    </row>
    <row r="149" spans="1:23" ht="12.75">
      <c r="A149" s="705">
        <v>140</v>
      </c>
      <c r="B149" s="728" t="s">
        <v>279</v>
      </c>
      <c r="C149" s="695">
        <f aca="true" t="shared" si="36" ref="C149:C172">G149+K149+O149+S149</f>
        <v>13.6</v>
      </c>
      <c r="D149" s="790">
        <f aca="true" t="shared" si="37" ref="D149:E172">H149+L149+P149+T149</f>
        <v>13.6</v>
      </c>
      <c r="E149" s="704"/>
      <c r="F149" s="737"/>
      <c r="G149" s="793">
        <f t="shared" si="35"/>
        <v>13.6</v>
      </c>
      <c r="H149" s="706">
        <v>13.6</v>
      </c>
      <c r="I149" s="706"/>
      <c r="J149" s="708"/>
      <c r="K149" s="709"/>
      <c r="L149" s="706"/>
      <c r="M149" s="706"/>
      <c r="N149" s="707"/>
      <c r="O149" s="709"/>
      <c r="P149" s="706"/>
      <c r="Q149" s="706"/>
      <c r="R149" s="707"/>
      <c r="S149" s="709"/>
      <c r="T149" s="706"/>
      <c r="U149" s="706"/>
      <c r="V149" s="707"/>
      <c r="W149" s="327"/>
    </row>
    <row r="150" spans="1:23" ht="25.5">
      <c r="A150" s="705">
        <v>141</v>
      </c>
      <c r="B150" s="728" t="s">
        <v>495</v>
      </c>
      <c r="C150" s="695">
        <f t="shared" si="36"/>
        <v>20</v>
      </c>
      <c r="D150" s="790">
        <f t="shared" si="37"/>
        <v>20</v>
      </c>
      <c r="E150" s="704"/>
      <c r="F150" s="737"/>
      <c r="G150" s="793">
        <f t="shared" si="35"/>
        <v>20</v>
      </c>
      <c r="H150" s="706">
        <v>20</v>
      </c>
      <c r="I150" s="706"/>
      <c r="J150" s="708"/>
      <c r="K150" s="709"/>
      <c r="L150" s="706"/>
      <c r="M150" s="706"/>
      <c r="N150" s="707"/>
      <c r="O150" s="709"/>
      <c r="P150" s="706"/>
      <c r="Q150" s="706"/>
      <c r="R150" s="707"/>
      <c r="S150" s="709"/>
      <c r="T150" s="706"/>
      <c r="U150" s="706"/>
      <c r="V150" s="707"/>
      <c r="W150" s="327"/>
    </row>
    <row r="151" spans="1:23" ht="12.75">
      <c r="A151" s="705">
        <v>142</v>
      </c>
      <c r="B151" s="322" t="s">
        <v>518</v>
      </c>
      <c r="C151" s="695">
        <f t="shared" si="36"/>
        <v>18</v>
      </c>
      <c r="D151" s="790">
        <f t="shared" si="37"/>
        <v>18</v>
      </c>
      <c r="E151" s="704"/>
      <c r="F151" s="737"/>
      <c r="G151" s="793">
        <f t="shared" si="35"/>
        <v>18</v>
      </c>
      <c r="H151" s="706">
        <v>18</v>
      </c>
      <c r="I151" s="706"/>
      <c r="J151" s="708"/>
      <c r="K151" s="709"/>
      <c r="L151" s="706"/>
      <c r="M151" s="706"/>
      <c r="N151" s="707"/>
      <c r="O151" s="709"/>
      <c r="P151" s="706"/>
      <c r="Q151" s="706"/>
      <c r="R151" s="707"/>
      <c r="S151" s="709"/>
      <c r="T151" s="706"/>
      <c r="U151" s="706"/>
      <c r="V151" s="707"/>
      <c r="W151" s="327"/>
    </row>
    <row r="152" spans="1:23" ht="25.5" customHeight="1">
      <c r="A152" s="705">
        <v>143</v>
      </c>
      <c r="B152" s="799" t="s">
        <v>519</v>
      </c>
      <c r="C152" s="695">
        <f t="shared" si="36"/>
        <v>1</v>
      </c>
      <c r="D152" s="790">
        <f t="shared" si="37"/>
        <v>1</v>
      </c>
      <c r="E152" s="704"/>
      <c r="F152" s="737"/>
      <c r="G152" s="793">
        <f t="shared" si="35"/>
        <v>1</v>
      </c>
      <c r="H152" s="706">
        <v>1</v>
      </c>
      <c r="I152" s="706"/>
      <c r="J152" s="708"/>
      <c r="K152" s="709"/>
      <c r="L152" s="706"/>
      <c r="M152" s="706"/>
      <c r="N152" s="707"/>
      <c r="O152" s="709"/>
      <c r="P152" s="706"/>
      <c r="Q152" s="706"/>
      <c r="R152" s="707"/>
      <c r="S152" s="709"/>
      <c r="T152" s="706"/>
      <c r="U152" s="706"/>
      <c r="V152" s="707"/>
      <c r="W152" s="327"/>
    </row>
    <row r="153" spans="1:23" ht="12.75" customHeight="1">
      <c r="A153" s="705">
        <v>144</v>
      </c>
      <c r="B153" s="368" t="s">
        <v>281</v>
      </c>
      <c r="C153" s="695">
        <f t="shared" si="36"/>
        <v>0.29</v>
      </c>
      <c r="D153" s="790">
        <f t="shared" si="37"/>
        <v>0.29</v>
      </c>
      <c r="E153" s="704"/>
      <c r="F153" s="737"/>
      <c r="G153" s="793">
        <f t="shared" si="35"/>
        <v>0.29</v>
      </c>
      <c r="H153" s="706">
        <v>0.29</v>
      </c>
      <c r="I153" s="706"/>
      <c r="J153" s="708"/>
      <c r="K153" s="709"/>
      <c r="L153" s="706"/>
      <c r="M153" s="706"/>
      <c r="N153" s="707"/>
      <c r="O153" s="709"/>
      <c r="P153" s="706"/>
      <c r="Q153" s="706"/>
      <c r="R153" s="707"/>
      <c r="S153" s="709"/>
      <c r="T153" s="706"/>
      <c r="U153" s="706"/>
      <c r="V153" s="707"/>
      <c r="W153" s="327"/>
    </row>
    <row r="154" spans="1:23" ht="12.75">
      <c r="A154" s="705">
        <v>145</v>
      </c>
      <c r="B154" s="712" t="s">
        <v>150</v>
      </c>
      <c r="C154" s="713">
        <f t="shared" si="36"/>
        <v>866.45</v>
      </c>
      <c r="D154" s="704">
        <f t="shared" si="37"/>
        <v>866.45</v>
      </c>
      <c r="E154" s="704">
        <f>I154+M154+Q154+U154</f>
        <v>767.6440000000001</v>
      </c>
      <c r="F154" s="723"/>
      <c r="G154" s="800">
        <f t="shared" si="35"/>
        <v>490.55</v>
      </c>
      <c r="H154" s="704">
        <v>490.55</v>
      </c>
      <c r="I154" s="704">
        <v>452.413</v>
      </c>
      <c r="J154" s="721"/>
      <c r="K154" s="713">
        <f aca="true" t="shared" si="38" ref="K154:K166">L154+N154</f>
        <v>300.9</v>
      </c>
      <c r="L154" s="704">
        <v>300.9</v>
      </c>
      <c r="M154" s="704">
        <v>261.161</v>
      </c>
      <c r="N154" s="707"/>
      <c r="O154" s="709"/>
      <c r="P154" s="706"/>
      <c r="Q154" s="706"/>
      <c r="R154" s="707"/>
      <c r="S154" s="713">
        <f>T154+V154</f>
        <v>75</v>
      </c>
      <c r="T154" s="704">
        <v>75</v>
      </c>
      <c r="U154" s="704">
        <v>54.07</v>
      </c>
      <c r="V154" s="723"/>
      <c r="W154" s="327"/>
    </row>
    <row r="155" spans="1:23" ht="12.75">
      <c r="A155" s="705">
        <v>146</v>
      </c>
      <c r="B155" s="712" t="s">
        <v>108</v>
      </c>
      <c r="C155" s="713">
        <f t="shared" si="36"/>
        <v>24.624</v>
      </c>
      <c r="D155" s="704">
        <f t="shared" si="37"/>
        <v>24.624</v>
      </c>
      <c r="E155" s="704"/>
      <c r="F155" s="723"/>
      <c r="G155" s="711"/>
      <c r="H155" s="701"/>
      <c r="I155" s="701"/>
      <c r="J155" s="736"/>
      <c r="K155" s="713">
        <f t="shared" si="38"/>
        <v>24.624</v>
      </c>
      <c r="L155" s="704">
        <v>24.624</v>
      </c>
      <c r="M155" s="704"/>
      <c r="N155" s="737"/>
      <c r="O155" s="709"/>
      <c r="P155" s="706"/>
      <c r="Q155" s="706"/>
      <c r="R155" s="707"/>
      <c r="S155" s="709"/>
      <c r="T155" s="706"/>
      <c r="U155" s="706"/>
      <c r="V155" s="707"/>
      <c r="W155" s="327"/>
    </row>
    <row r="156" spans="1:23" ht="12.75">
      <c r="A156" s="705">
        <f aca="true" t="shared" si="39" ref="A156:A168">+A155+1</f>
        <v>147</v>
      </c>
      <c r="B156" s="712" t="s">
        <v>109</v>
      </c>
      <c r="C156" s="713">
        <f t="shared" si="36"/>
        <v>11.856</v>
      </c>
      <c r="D156" s="704">
        <f t="shared" si="37"/>
        <v>11.856</v>
      </c>
      <c r="E156" s="704"/>
      <c r="F156" s="723"/>
      <c r="G156" s="711"/>
      <c r="H156" s="701"/>
      <c r="I156" s="701"/>
      <c r="J156" s="736"/>
      <c r="K156" s="713">
        <f t="shared" si="38"/>
        <v>11.856</v>
      </c>
      <c r="L156" s="704">
        <v>11.856</v>
      </c>
      <c r="M156" s="704"/>
      <c r="N156" s="737"/>
      <c r="O156" s="709"/>
      <c r="P156" s="706"/>
      <c r="Q156" s="706"/>
      <c r="R156" s="707"/>
      <c r="S156" s="709"/>
      <c r="T156" s="706"/>
      <c r="U156" s="706"/>
      <c r="V156" s="707"/>
      <c r="W156" s="327"/>
    </row>
    <row r="157" spans="1:23" ht="12.75">
      <c r="A157" s="705">
        <f t="shared" si="39"/>
        <v>148</v>
      </c>
      <c r="B157" s="712" t="s">
        <v>110</v>
      </c>
      <c r="C157" s="713">
        <f t="shared" si="36"/>
        <v>11.856</v>
      </c>
      <c r="D157" s="704">
        <f t="shared" si="37"/>
        <v>11.856</v>
      </c>
      <c r="E157" s="704"/>
      <c r="F157" s="723"/>
      <c r="G157" s="711"/>
      <c r="H157" s="701"/>
      <c r="I157" s="701"/>
      <c r="J157" s="736"/>
      <c r="K157" s="713">
        <f t="shared" si="38"/>
        <v>11.856</v>
      </c>
      <c r="L157" s="704">
        <v>11.856</v>
      </c>
      <c r="M157" s="704"/>
      <c r="N157" s="737"/>
      <c r="O157" s="709"/>
      <c r="P157" s="706"/>
      <c r="Q157" s="706"/>
      <c r="R157" s="707"/>
      <c r="S157" s="709"/>
      <c r="T157" s="706"/>
      <c r="U157" s="706"/>
      <c r="V157" s="707"/>
      <c r="W157" s="327"/>
    </row>
    <row r="158" spans="1:23" ht="12.75">
      <c r="A158" s="705">
        <f t="shared" si="39"/>
        <v>149</v>
      </c>
      <c r="B158" s="712" t="s">
        <v>111</v>
      </c>
      <c r="C158" s="713">
        <f t="shared" si="36"/>
        <v>5.776</v>
      </c>
      <c r="D158" s="704">
        <f t="shared" si="37"/>
        <v>5.776</v>
      </c>
      <c r="E158" s="704"/>
      <c r="F158" s="723"/>
      <c r="G158" s="711"/>
      <c r="H158" s="701"/>
      <c r="I158" s="701"/>
      <c r="J158" s="736"/>
      <c r="K158" s="713">
        <f t="shared" si="38"/>
        <v>5.776</v>
      </c>
      <c r="L158" s="704">
        <v>5.776</v>
      </c>
      <c r="M158" s="704"/>
      <c r="N158" s="737"/>
      <c r="O158" s="709"/>
      <c r="P158" s="706"/>
      <c r="Q158" s="706"/>
      <c r="R158" s="707"/>
      <c r="S158" s="709"/>
      <c r="T158" s="706"/>
      <c r="U158" s="706"/>
      <c r="V158" s="707"/>
      <c r="W158" s="327"/>
    </row>
    <row r="159" spans="1:23" ht="12.75">
      <c r="A159" s="705">
        <f t="shared" si="39"/>
        <v>150</v>
      </c>
      <c r="B159" s="712" t="s">
        <v>112</v>
      </c>
      <c r="C159" s="713">
        <f t="shared" si="36"/>
        <v>8.208</v>
      </c>
      <c r="D159" s="704">
        <f t="shared" si="37"/>
        <v>8.208</v>
      </c>
      <c r="E159" s="704"/>
      <c r="F159" s="723"/>
      <c r="G159" s="711"/>
      <c r="H159" s="701"/>
      <c r="I159" s="701"/>
      <c r="J159" s="736"/>
      <c r="K159" s="713">
        <f t="shared" si="38"/>
        <v>8.208</v>
      </c>
      <c r="L159" s="704">
        <v>8.208</v>
      </c>
      <c r="M159" s="704"/>
      <c r="N159" s="737"/>
      <c r="O159" s="709"/>
      <c r="P159" s="706"/>
      <c r="Q159" s="706"/>
      <c r="R159" s="707"/>
      <c r="S159" s="709"/>
      <c r="T159" s="706"/>
      <c r="U159" s="706"/>
      <c r="V159" s="707"/>
      <c r="W159" s="327"/>
    </row>
    <row r="160" spans="1:23" ht="12.75">
      <c r="A160" s="705">
        <f t="shared" si="39"/>
        <v>151</v>
      </c>
      <c r="B160" s="712" t="s">
        <v>113</v>
      </c>
      <c r="C160" s="713">
        <f t="shared" si="36"/>
        <v>20.064</v>
      </c>
      <c r="D160" s="704">
        <f t="shared" si="37"/>
        <v>20.064</v>
      </c>
      <c r="E160" s="704"/>
      <c r="F160" s="723"/>
      <c r="G160" s="711"/>
      <c r="H160" s="701"/>
      <c r="I160" s="701"/>
      <c r="J160" s="736"/>
      <c r="K160" s="713">
        <f t="shared" si="38"/>
        <v>20.064</v>
      </c>
      <c r="L160" s="704">
        <v>20.064</v>
      </c>
      <c r="M160" s="704"/>
      <c r="N160" s="737"/>
      <c r="O160" s="709"/>
      <c r="P160" s="706"/>
      <c r="Q160" s="706"/>
      <c r="R160" s="707"/>
      <c r="S160" s="709"/>
      <c r="T160" s="706"/>
      <c r="U160" s="706"/>
      <c r="V160" s="707"/>
      <c r="W160" s="327"/>
    </row>
    <row r="161" spans="1:23" ht="12.75">
      <c r="A161" s="705">
        <f t="shared" si="39"/>
        <v>152</v>
      </c>
      <c r="B161" s="712" t="s">
        <v>114</v>
      </c>
      <c r="C161" s="713">
        <f t="shared" si="36"/>
        <v>17.328</v>
      </c>
      <c r="D161" s="704">
        <f t="shared" si="37"/>
        <v>17.328</v>
      </c>
      <c r="E161" s="704"/>
      <c r="F161" s="723"/>
      <c r="G161" s="711"/>
      <c r="H161" s="701"/>
      <c r="I161" s="701"/>
      <c r="J161" s="736"/>
      <c r="K161" s="713">
        <f t="shared" si="38"/>
        <v>17.328</v>
      </c>
      <c r="L161" s="704">
        <v>17.328</v>
      </c>
      <c r="M161" s="704"/>
      <c r="N161" s="737"/>
      <c r="O161" s="709"/>
      <c r="P161" s="706"/>
      <c r="Q161" s="706"/>
      <c r="R161" s="707"/>
      <c r="S161" s="709"/>
      <c r="T161" s="706"/>
      <c r="U161" s="706"/>
      <c r="V161" s="707"/>
      <c r="W161" s="327"/>
    </row>
    <row r="162" spans="1:23" ht="12.75">
      <c r="A162" s="705">
        <f t="shared" si="39"/>
        <v>153</v>
      </c>
      <c r="B162" s="712" t="s">
        <v>115</v>
      </c>
      <c r="C162" s="713">
        <f t="shared" si="36"/>
        <v>6.688</v>
      </c>
      <c r="D162" s="704">
        <f t="shared" si="37"/>
        <v>6.688</v>
      </c>
      <c r="E162" s="704"/>
      <c r="F162" s="723"/>
      <c r="G162" s="711"/>
      <c r="H162" s="701"/>
      <c r="I162" s="701"/>
      <c r="J162" s="736"/>
      <c r="K162" s="713">
        <f t="shared" si="38"/>
        <v>6.688</v>
      </c>
      <c r="L162" s="704">
        <v>6.688</v>
      </c>
      <c r="M162" s="704"/>
      <c r="N162" s="737"/>
      <c r="O162" s="709"/>
      <c r="P162" s="706"/>
      <c r="Q162" s="706"/>
      <c r="R162" s="707"/>
      <c r="S162" s="709"/>
      <c r="T162" s="706"/>
      <c r="U162" s="706"/>
      <c r="V162" s="707"/>
      <c r="W162" s="327"/>
    </row>
    <row r="163" spans="1:23" ht="12.75">
      <c r="A163" s="705">
        <f t="shared" si="39"/>
        <v>154</v>
      </c>
      <c r="B163" s="712" t="s">
        <v>151</v>
      </c>
      <c r="C163" s="713">
        <f t="shared" si="36"/>
        <v>31.979</v>
      </c>
      <c r="D163" s="704">
        <f t="shared" si="37"/>
        <v>31.979</v>
      </c>
      <c r="E163" s="704"/>
      <c r="F163" s="723"/>
      <c r="G163" s="711">
        <f>H163+J163</f>
        <v>0.971</v>
      </c>
      <c r="H163" s="704">
        <v>0.971</v>
      </c>
      <c r="I163" s="701"/>
      <c r="J163" s="736"/>
      <c r="K163" s="713">
        <f t="shared" si="38"/>
        <v>31.008</v>
      </c>
      <c r="L163" s="704">
        <v>31.008</v>
      </c>
      <c r="M163" s="704"/>
      <c r="N163" s="737"/>
      <c r="O163" s="709"/>
      <c r="P163" s="706"/>
      <c r="Q163" s="706"/>
      <c r="R163" s="707"/>
      <c r="S163" s="709"/>
      <c r="T163" s="706"/>
      <c r="U163" s="706"/>
      <c r="V163" s="707"/>
      <c r="W163" s="327"/>
    </row>
    <row r="164" spans="1:23" ht="12.75">
      <c r="A164" s="705">
        <f t="shared" si="39"/>
        <v>155</v>
      </c>
      <c r="B164" s="712" t="s">
        <v>117</v>
      </c>
      <c r="C164" s="713">
        <f t="shared" si="36"/>
        <v>59.292</v>
      </c>
      <c r="D164" s="704">
        <f t="shared" si="37"/>
        <v>59.292</v>
      </c>
      <c r="E164" s="704"/>
      <c r="F164" s="723"/>
      <c r="G164" s="711"/>
      <c r="H164" s="701"/>
      <c r="I164" s="701"/>
      <c r="J164" s="736"/>
      <c r="K164" s="713">
        <f t="shared" si="38"/>
        <v>59.292</v>
      </c>
      <c r="L164" s="704">
        <v>59.292</v>
      </c>
      <c r="M164" s="704"/>
      <c r="N164" s="737"/>
      <c r="O164" s="709"/>
      <c r="P164" s="706"/>
      <c r="Q164" s="706"/>
      <c r="R164" s="707"/>
      <c r="S164" s="709"/>
      <c r="T164" s="706"/>
      <c r="U164" s="706"/>
      <c r="V164" s="707"/>
      <c r="W164" s="327"/>
    </row>
    <row r="165" spans="1:23" ht="12.75">
      <c r="A165" s="705">
        <f t="shared" si="39"/>
        <v>156</v>
      </c>
      <c r="B165" s="712" t="s">
        <v>349</v>
      </c>
      <c r="C165" s="713">
        <f t="shared" si="36"/>
        <v>133.8</v>
      </c>
      <c r="D165" s="704">
        <f t="shared" si="37"/>
        <v>133.8</v>
      </c>
      <c r="E165" s="704">
        <f>I165+M165+Q165+U165</f>
        <v>130.958</v>
      </c>
      <c r="F165" s="723"/>
      <c r="G165" s="726"/>
      <c r="H165" s="706"/>
      <c r="I165" s="706"/>
      <c r="J165" s="726"/>
      <c r="K165" s="715">
        <f>L165+N165</f>
        <v>133.8</v>
      </c>
      <c r="L165" s="704">
        <f>L166</f>
        <v>133.8</v>
      </c>
      <c r="M165" s="704">
        <f>M166</f>
        <v>130.958</v>
      </c>
      <c r="N165" s="717"/>
      <c r="O165" s="729"/>
      <c r="P165" s="706"/>
      <c r="Q165" s="706"/>
      <c r="R165" s="717"/>
      <c r="S165" s="729"/>
      <c r="T165" s="706"/>
      <c r="U165" s="706"/>
      <c r="V165" s="717"/>
      <c r="W165" s="327"/>
    </row>
    <row r="166" spans="1:23" ht="12.75">
      <c r="A166" s="705">
        <f t="shared" si="39"/>
        <v>157</v>
      </c>
      <c r="B166" s="368" t="s">
        <v>496</v>
      </c>
      <c r="C166" s="695">
        <f t="shared" si="36"/>
        <v>133.8</v>
      </c>
      <c r="D166" s="701">
        <f t="shared" si="37"/>
        <v>133.8</v>
      </c>
      <c r="E166" s="701">
        <f>I166+M166+Q166+U166</f>
        <v>130.958</v>
      </c>
      <c r="F166" s="723"/>
      <c r="G166" s="726"/>
      <c r="H166" s="714"/>
      <c r="I166" s="704"/>
      <c r="J166" s="718"/>
      <c r="K166" s="801">
        <f t="shared" si="38"/>
        <v>133.8</v>
      </c>
      <c r="L166" s="701">
        <v>133.8</v>
      </c>
      <c r="M166" s="701">
        <v>130.958</v>
      </c>
      <c r="N166" s="717"/>
      <c r="O166" s="729"/>
      <c r="P166" s="706"/>
      <c r="Q166" s="706"/>
      <c r="R166" s="717"/>
      <c r="S166" s="729"/>
      <c r="T166" s="706"/>
      <c r="U166" s="706"/>
      <c r="V166" s="717"/>
      <c r="W166" s="327"/>
    </row>
    <row r="167" spans="1:23" ht="12.75">
      <c r="A167" s="705">
        <f t="shared" si="39"/>
        <v>158</v>
      </c>
      <c r="B167" s="712" t="s">
        <v>642</v>
      </c>
      <c r="C167" s="713">
        <f t="shared" si="36"/>
        <v>65.1</v>
      </c>
      <c r="D167" s="704">
        <f t="shared" si="37"/>
        <v>65.1</v>
      </c>
      <c r="E167" s="704"/>
      <c r="F167" s="723"/>
      <c r="G167" s="718">
        <f>G168+G169+G170</f>
        <v>65.1</v>
      </c>
      <c r="H167" s="716">
        <f>H168+H169+H170</f>
        <v>65.1</v>
      </c>
      <c r="I167" s="725"/>
      <c r="J167" s="726"/>
      <c r="K167" s="729"/>
      <c r="L167" s="706"/>
      <c r="M167" s="706"/>
      <c r="N167" s="717"/>
      <c r="O167" s="729"/>
      <c r="P167" s="706"/>
      <c r="Q167" s="706"/>
      <c r="R167" s="717"/>
      <c r="S167" s="729"/>
      <c r="T167" s="706"/>
      <c r="U167" s="706"/>
      <c r="V167" s="717"/>
      <c r="W167" s="327"/>
    </row>
    <row r="168" spans="1:23" ht="12.75">
      <c r="A168" s="705">
        <f t="shared" si="39"/>
        <v>159</v>
      </c>
      <c r="B168" s="731" t="s">
        <v>289</v>
      </c>
      <c r="C168" s="695">
        <f t="shared" si="36"/>
        <v>55</v>
      </c>
      <c r="D168" s="706">
        <f t="shared" si="37"/>
        <v>55</v>
      </c>
      <c r="E168" s="706"/>
      <c r="F168" s="707"/>
      <c r="G168" s="726">
        <f>H168+J168</f>
        <v>55</v>
      </c>
      <c r="H168" s="759">
        <v>55</v>
      </c>
      <c r="I168" s="706"/>
      <c r="J168" s="726"/>
      <c r="K168" s="729"/>
      <c r="L168" s="706"/>
      <c r="M168" s="706"/>
      <c r="N168" s="717"/>
      <c r="O168" s="729"/>
      <c r="P168" s="706"/>
      <c r="Q168" s="706"/>
      <c r="R168" s="717"/>
      <c r="S168" s="729"/>
      <c r="T168" s="706"/>
      <c r="U168" s="706"/>
      <c r="V168" s="717"/>
      <c r="W168" s="327"/>
    </row>
    <row r="169" spans="1:23" ht="12.75">
      <c r="A169" s="705">
        <v>160</v>
      </c>
      <c r="B169" s="368" t="s">
        <v>291</v>
      </c>
      <c r="C169" s="695">
        <f t="shared" si="36"/>
        <v>0.1</v>
      </c>
      <c r="D169" s="706">
        <f t="shared" si="37"/>
        <v>0.1</v>
      </c>
      <c r="E169" s="706"/>
      <c r="F169" s="707"/>
      <c r="G169" s="726">
        <f>H169+J169</f>
        <v>0.1</v>
      </c>
      <c r="H169" s="706">
        <v>0.1</v>
      </c>
      <c r="I169" s="706"/>
      <c r="J169" s="726"/>
      <c r="K169" s="729"/>
      <c r="L169" s="782"/>
      <c r="M169" s="782"/>
      <c r="N169" s="717"/>
      <c r="O169" s="729"/>
      <c r="P169" s="706"/>
      <c r="Q169" s="706"/>
      <c r="R169" s="717"/>
      <c r="S169" s="729"/>
      <c r="T169" s="782"/>
      <c r="U169" s="782"/>
      <c r="V169" s="717"/>
      <c r="W169" s="327"/>
    </row>
    <row r="170" spans="1:23" ht="12.75">
      <c r="A170" s="705">
        <v>161</v>
      </c>
      <c r="B170" s="322" t="s">
        <v>520</v>
      </c>
      <c r="C170" s="695">
        <f t="shared" si="36"/>
        <v>10</v>
      </c>
      <c r="D170" s="706">
        <f t="shared" si="37"/>
        <v>10</v>
      </c>
      <c r="E170" s="706"/>
      <c r="F170" s="707"/>
      <c r="G170" s="726">
        <f>H170+J170</f>
        <v>10</v>
      </c>
      <c r="H170" s="706">
        <v>10</v>
      </c>
      <c r="I170" s="706"/>
      <c r="J170" s="726"/>
      <c r="K170" s="729"/>
      <c r="L170" s="802"/>
      <c r="M170" s="802"/>
      <c r="N170" s="717"/>
      <c r="O170" s="729"/>
      <c r="P170" s="706"/>
      <c r="Q170" s="706"/>
      <c r="R170" s="717"/>
      <c r="S170" s="729"/>
      <c r="T170" s="802"/>
      <c r="U170" s="802"/>
      <c r="V170" s="717"/>
      <c r="W170" s="327"/>
    </row>
    <row r="171" spans="1:23" ht="12.75">
      <c r="A171" s="705">
        <v>162</v>
      </c>
      <c r="B171" s="712" t="s">
        <v>107</v>
      </c>
      <c r="C171" s="713">
        <f t="shared" si="36"/>
        <v>571.5</v>
      </c>
      <c r="D171" s="704">
        <f t="shared" si="37"/>
        <v>571.5</v>
      </c>
      <c r="E171" s="704">
        <f>I171+M171+Q171+U171</f>
        <v>391.742</v>
      </c>
      <c r="F171" s="723"/>
      <c r="G171" s="711"/>
      <c r="H171" s="704"/>
      <c r="I171" s="704"/>
      <c r="J171" s="708"/>
      <c r="K171" s="715">
        <f>L171+N171</f>
        <v>261.4</v>
      </c>
      <c r="L171" s="249">
        <v>261.4</v>
      </c>
      <c r="M171" s="249">
        <v>178.872</v>
      </c>
      <c r="N171" s="707"/>
      <c r="O171" s="709"/>
      <c r="P171" s="706"/>
      <c r="Q171" s="706"/>
      <c r="R171" s="707"/>
      <c r="S171" s="713">
        <f>T171+V171</f>
        <v>310.1</v>
      </c>
      <c r="T171" s="249">
        <v>310.1</v>
      </c>
      <c r="U171" s="249">
        <v>212.87</v>
      </c>
      <c r="V171" s="707"/>
      <c r="W171" s="327"/>
    </row>
    <row r="172" spans="1:23" ht="13.5" thickBot="1">
      <c r="A172" s="764">
        <f>+A171+1</f>
        <v>163</v>
      </c>
      <c r="B172" s="803" t="s">
        <v>479</v>
      </c>
      <c r="C172" s="804">
        <f t="shared" si="36"/>
        <v>295.5</v>
      </c>
      <c r="D172" s="782">
        <f t="shared" si="37"/>
        <v>295.5</v>
      </c>
      <c r="E172" s="782">
        <f t="shared" si="37"/>
        <v>242.43599999999998</v>
      </c>
      <c r="F172" s="783"/>
      <c r="G172" s="805"/>
      <c r="H172" s="782"/>
      <c r="I172" s="782"/>
      <c r="J172" s="806"/>
      <c r="K172" s="807">
        <f>L172+N172</f>
        <v>135.5</v>
      </c>
      <c r="L172" s="808">
        <v>135.5</v>
      </c>
      <c r="M172" s="808">
        <v>110.772</v>
      </c>
      <c r="N172" s="783"/>
      <c r="O172" s="781"/>
      <c r="P172" s="782"/>
      <c r="Q172" s="782"/>
      <c r="R172" s="783"/>
      <c r="S172" s="695">
        <f>T172+V172</f>
        <v>160</v>
      </c>
      <c r="T172" s="251">
        <v>160</v>
      </c>
      <c r="U172" s="251">
        <v>131.664</v>
      </c>
      <c r="V172" s="783"/>
      <c r="W172" s="327"/>
    </row>
    <row r="173" spans="1:23" ht="45.75" thickBot="1">
      <c r="A173" s="670">
        <f>+A172+1</f>
        <v>164</v>
      </c>
      <c r="B173" s="809" t="s">
        <v>427</v>
      </c>
      <c r="C173" s="674">
        <f>C174+C181+SUM(C184:C193)</f>
        <v>1252.964</v>
      </c>
      <c r="D173" s="675">
        <f>D174+D181+SUM(D184:D193)</f>
        <v>1252.964</v>
      </c>
      <c r="E173" s="675">
        <f>E174+E181+SUM(E184:E193)</f>
        <v>302.143</v>
      </c>
      <c r="F173" s="810"/>
      <c r="G173" s="811">
        <f>G174+G181+SUM(G184:G193)</f>
        <v>1243.574</v>
      </c>
      <c r="H173" s="675">
        <f>H174+H181+SUM(H184:H193)</f>
        <v>1243.574</v>
      </c>
      <c r="I173" s="675">
        <f>I174+I181+SUM(I184:I193)</f>
        <v>302.143</v>
      </c>
      <c r="J173" s="810"/>
      <c r="K173" s="811">
        <f>K177</f>
        <v>5.3</v>
      </c>
      <c r="L173" s="675">
        <f>L177</f>
        <v>5.3</v>
      </c>
      <c r="M173" s="676"/>
      <c r="N173" s="677"/>
      <c r="O173" s="672"/>
      <c r="P173" s="673"/>
      <c r="Q173" s="673"/>
      <c r="R173" s="812"/>
      <c r="S173" s="747">
        <f>S174+S181+SUM(S184:S193)</f>
        <v>4.09</v>
      </c>
      <c r="T173" s="673">
        <f>T174+T181+SUM(T184:T193)</f>
        <v>4.09</v>
      </c>
      <c r="U173" s="673"/>
      <c r="V173" s="679"/>
      <c r="W173" s="327"/>
    </row>
    <row r="174" spans="1:23" ht="12.75">
      <c r="A174" s="813">
        <f>+A173+1</f>
        <v>165</v>
      </c>
      <c r="B174" s="814" t="s">
        <v>643</v>
      </c>
      <c r="C174" s="690">
        <f>G174+K174+O174+S174</f>
        <v>480.3</v>
      </c>
      <c r="D174" s="815">
        <f>H174+L174+P174+T174</f>
        <v>480.3</v>
      </c>
      <c r="E174" s="688"/>
      <c r="F174" s="689"/>
      <c r="G174" s="698">
        <f>G175+G176+G177+G178+G179+G180</f>
        <v>475</v>
      </c>
      <c r="H174" s="816">
        <f>H175+H176+H177+H178+H179+H180</f>
        <v>475</v>
      </c>
      <c r="I174" s="816"/>
      <c r="J174" s="697"/>
      <c r="K174" s="698">
        <f>K175+K176+K177+K178+K179+K180</f>
        <v>5.3</v>
      </c>
      <c r="L174" s="698">
        <f>L175+L176+L177+L178+L179+L180</f>
        <v>5.3</v>
      </c>
      <c r="M174" s="688"/>
      <c r="N174" s="699"/>
      <c r="O174" s="817"/>
      <c r="P174" s="818"/>
      <c r="Q174" s="818"/>
      <c r="R174" s="754"/>
      <c r="S174" s="777"/>
      <c r="T174" s="759"/>
      <c r="U174" s="759"/>
      <c r="V174" s="755"/>
      <c r="W174" s="327"/>
    </row>
    <row r="175" spans="1:23" ht="12.75">
      <c r="A175" s="819">
        <f>+A174+1</f>
        <v>166</v>
      </c>
      <c r="B175" s="368" t="s">
        <v>293</v>
      </c>
      <c r="C175" s="801">
        <f aca="true" t="shared" si="40" ref="C175:C207">G175+K175+O175+S175</f>
        <v>250</v>
      </c>
      <c r="D175" s="820">
        <f aca="true" t="shared" si="41" ref="D175:D180">H175+L175+P175+T175</f>
        <v>250</v>
      </c>
      <c r="E175" s="725"/>
      <c r="F175" s="708"/>
      <c r="G175" s="709">
        <f aca="true" t="shared" si="42" ref="G175:G180">H175+J175</f>
        <v>250</v>
      </c>
      <c r="H175" s="778">
        <f>200+50</f>
        <v>250</v>
      </c>
      <c r="I175" s="778"/>
      <c r="J175" s="737"/>
      <c r="K175" s="698"/>
      <c r="L175" s="706"/>
      <c r="M175" s="706"/>
      <c r="N175" s="707"/>
      <c r="O175" s="709"/>
      <c r="P175" s="706"/>
      <c r="Q175" s="706"/>
      <c r="R175" s="707"/>
      <c r="S175" s="709"/>
      <c r="T175" s="706"/>
      <c r="U175" s="706"/>
      <c r="V175" s="707"/>
      <c r="W175" s="327"/>
    </row>
    <row r="176" spans="1:23" ht="12.75">
      <c r="A176" s="819">
        <v>167</v>
      </c>
      <c r="B176" s="368" t="s">
        <v>463</v>
      </c>
      <c r="C176" s="695">
        <f t="shared" si="40"/>
        <v>50</v>
      </c>
      <c r="D176" s="706">
        <f t="shared" si="41"/>
        <v>50</v>
      </c>
      <c r="E176" s="706"/>
      <c r="F176" s="708"/>
      <c r="G176" s="709">
        <f t="shared" si="42"/>
        <v>50</v>
      </c>
      <c r="H176" s="706">
        <v>50</v>
      </c>
      <c r="I176" s="706"/>
      <c r="J176" s="707"/>
      <c r="K176" s="709"/>
      <c r="L176" s="782"/>
      <c r="M176" s="706"/>
      <c r="N176" s="707"/>
      <c r="O176" s="709"/>
      <c r="P176" s="706"/>
      <c r="Q176" s="706"/>
      <c r="R176" s="707"/>
      <c r="S176" s="709"/>
      <c r="T176" s="706"/>
      <c r="U176" s="706"/>
      <c r="V176" s="707"/>
      <c r="W176" s="327"/>
    </row>
    <row r="177" spans="1:23" ht="12.75">
      <c r="A177" s="819">
        <f>+A176+1</f>
        <v>168</v>
      </c>
      <c r="B177" s="368" t="s">
        <v>497</v>
      </c>
      <c r="C177" s="695">
        <f t="shared" si="40"/>
        <v>5.3</v>
      </c>
      <c r="D177" s="706">
        <f t="shared" si="41"/>
        <v>5.3</v>
      </c>
      <c r="E177" s="706"/>
      <c r="F177" s="708"/>
      <c r="G177" s="709"/>
      <c r="H177" s="725"/>
      <c r="I177" s="725"/>
      <c r="J177" s="717"/>
      <c r="K177" s="801">
        <f>L177+N177</f>
        <v>5.3</v>
      </c>
      <c r="L177" s="802">
        <v>5.3</v>
      </c>
      <c r="M177" s="725"/>
      <c r="N177" s="717"/>
      <c r="O177" s="709"/>
      <c r="P177" s="725"/>
      <c r="Q177" s="725"/>
      <c r="R177" s="717"/>
      <c r="S177" s="709"/>
      <c r="T177" s="725"/>
      <c r="U177" s="725"/>
      <c r="V177" s="717"/>
      <c r="W177" s="327"/>
    </row>
    <row r="178" spans="1:23" ht="12.75">
      <c r="A178" s="819">
        <v>169</v>
      </c>
      <c r="B178" s="368" t="s">
        <v>294</v>
      </c>
      <c r="C178" s="695">
        <f t="shared" si="40"/>
        <v>150</v>
      </c>
      <c r="D178" s="706">
        <f t="shared" si="41"/>
        <v>150</v>
      </c>
      <c r="E178" s="706"/>
      <c r="F178" s="708"/>
      <c r="G178" s="709">
        <f t="shared" si="42"/>
        <v>150</v>
      </c>
      <c r="H178" s="706">
        <v>150</v>
      </c>
      <c r="I178" s="725"/>
      <c r="J178" s="717"/>
      <c r="K178" s="729"/>
      <c r="L178" s="759"/>
      <c r="M178" s="725"/>
      <c r="N178" s="717"/>
      <c r="O178" s="729"/>
      <c r="P178" s="706"/>
      <c r="Q178" s="725"/>
      <c r="R178" s="717"/>
      <c r="S178" s="729"/>
      <c r="T178" s="706"/>
      <c r="U178" s="725"/>
      <c r="V178" s="717"/>
      <c r="W178" s="327"/>
    </row>
    <row r="179" spans="1:23" ht="12.75">
      <c r="A179" s="819">
        <v>170</v>
      </c>
      <c r="B179" s="368" t="s">
        <v>296</v>
      </c>
      <c r="C179" s="695">
        <f t="shared" si="40"/>
        <v>15</v>
      </c>
      <c r="D179" s="706">
        <f t="shared" si="41"/>
        <v>15</v>
      </c>
      <c r="E179" s="706"/>
      <c r="F179" s="708"/>
      <c r="G179" s="729">
        <f t="shared" si="42"/>
        <v>15</v>
      </c>
      <c r="H179" s="706">
        <v>15</v>
      </c>
      <c r="I179" s="725"/>
      <c r="J179" s="717"/>
      <c r="K179" s="729"/>
      <c r="L179" s="706"/>
      <c r="M179" s="725"/>
      <c r="N179" s="717"/>
      <c r="O179" s="729"/>
      <c r="P179" s="706"/>
      <c r="Q179" s="725"/>
      <c r="R179" s="717"/>
      <c r="S179" s="729"/>
      <c r="T179" s="706"/>
      <c r="U179" s="725"/>
      <c r="V179" s="717"/>
      <c r="W179" s="327"/>
    </row>
    <row r="180" spans="1:23" ht="12.75">
      <c r="A180" s="819">
        <v>171</v>
      </c>
      <c r="B180" s="368" t="s">
        <v>498</v>
      </c>
      <c r="C180" s="695">
        <f t="shared" si="40"/>
        <v>10</v>
      </c>
      <c r="D180" s="706">
        <f t="shared" si="41"/>
        <v>10</v>
      </c>
      <c r="E180" s="706"/>
      <c r="F180" s="708"/>
      <c r="G180" s="729">
        <f t="shared" si="42"/>
        <v>10</v>
      </c>
      <c r="H180" s="706">
        <v>10</v>
      </c>
      <c r="I180" s="725"/>
      <c r="J180" s="717"/>
      <c r="K180" s="729"/>
      <c r="L180" s="706"/>
      <c r="M180" s="725"/>
      <c r="N180" s="717"/>
      <c r="O180" s="729"/>
      <c r="P180" s="706"/>
      <c r="Q180" s="725"/>
      <c r="R180" s="717"/>
      <c r="S180" s="729"/>
      <c r="T180" s="706"/>
      <c r="U180" s="725"/>
      <c r="V180" s="717"/>
      <c r="W180" s="327"/>
    </row>
    <row r="181" spans="1:23" ht="12.75">
      <c r="A181" s="819">
        <v>172</v>
      </c>
      <c r="B181" s="712" t="s">
        <v>363</v>
      </c>
      <c r="C181" s="713">
        <f t="shared" si="40"/>
        <v>40</v>
      </c>
      <c r="D181" s="704">
        <f>H181</f>
        <v>40</v>
      </c>
      <c r="E181" s="704"/>
      <c r="F181" s="721"/>
      <c r="G181" s="715">
        <f>G182+G183</f>
        <v>40</v>
      </c>
      <c r="H181" s="704">
        <f>H182+H183</f>
        <v>40</v>
      </c>
      <c r="I181" s="706"/>
      <c r="J181" s="717"/>
      <c r="K181" s="729"/>
      <c r="L181" s="706"/>
      <c r="M181" s="706"/>
      <c r="N181" s="717"/>
      <c r="O181" s="729"/>
      <c r="P181" s="706"/>
      <c r="Q181" s="706"/>
      <c r="R181" s="717"/>
      <c r="S181" s="729"/>
      <c r="T181" s="706"/>
      <c r="U181" s="706"/>
      <c r="V181" s="717"/>
      <c r="W181" s="327"/>
    </row>
    <row r="182" spans="1:23" ht="24" customHeight="1">
      <c r="A182" s="819">
        <v>173</v>
      </c>
      <c r="B182" s="787" t="s">
        <v>521</v>
      </c>
      <c r="C182" s="695">
        <f t="shared" si="40"/>
        <v>20</v>
      </c>
      <c r="D182" s="706">
        <f aca="true" t="shared" si="43" ref="D182:D207">H182+L182+P182+T182</f>
        <v>20</v>
      </c>
      <c r="E182" s="706"/>
      <c r="F182" s="708"/>
      <c r="G182" s="729">
        <f aca="true" t="shared" si="44" ref="G182:G193">H182+J182</f>
        <v>20</v>
      </c>
      <c r="H182" s="706">
        <v>20</v>
      </c>
      <c r="I182" s="706"/>
      <c r="J182" s="717"/>
      <c r="K182" s="729"/>
      <c r="L182" s="706"/>
      <c r="M182" s="706"/>
      <c r="N182" s="717"/>
      <c r="O182" s="729"/>
      <c r="P182" s="706"/>
      <c r="Q182" s="706"/>
      <c r="R182" s="717"/>
      <c r="S182" s="729"/>
      <c r="T182" s="706"/>
      <c r="U182" s="706"/>
      <c r="V182" s="717"/>
      <c r="W182" s="327"/>
    </row>
    <row r="183" spans="1:23" ht="24.75" customHeight="1">
      <c r="A183" s="819">
        <v>174</v>
      </c>
      <c r="B183" s="821" t="s">
        <v>522</v>
      </c>
      <c r="C183" s="695">
        <f t="shared" si="40"/>
        <v>20</v>
      </c>
      <c r="D183" s="706">
        <f t="shared" si="43"/>
        <v>20</v>
      </c>
      <c r="E183" s="706"/>
      <c r="F183" s="708"/>
      <c r="G183" s="729">
        <f t="shared" si="44"/>
        <v>20</v>
      </c>
      <c r="H183" s="706">
        <v>20</v>
      </c>
      <c r="I183" s="706"/>
      <c r="J183" s="717"/>
      <c r="K183" s="729"/>
      <c r="L183" s="706"/>
      <c r="M183" s="706"/>
      <c r="N183" s="717"/>
      <c r="O183" s="729"/>
      <c r="P183" s="706"/>
      <c r="Q183" s="706"/>
      <c r="R183" s="717"/>
      <c r="S183" s="729"/>
      <c r="T183" s="706"/>
      <c r="U183" s="706"/>
      <c r="V183" s="717"/>
      <c r="W183" s="327"/>
    </row>
    <row r="184" spans="1:23" ht="12.75">
      <c r="A184" s="819">
        <v>175</v>
      </c>
      <c r="B184" s="712" t="s">
        <v>108</v>
      </c>
      <c r="C184" s="713">
        <f t="shared" si="40"/>
        <v>43.178000000000004</v>
      </c>
      <c r="D184" s="704">
        <f t="shared" si="43"/>
        <v>43.178000000000004</v>
      </c>
      <c r="E184" s="704">
        <f aca="true" t="shared" si="45" ref="E184:E193">I184+M184+Q184+U184</f>
        <v>24.118</v>
      </c>
      <c r="F184" s="721"/>
      <c r="G184" s="713">
        <f t="shared" si="44"/>
        <v>43.078</v>
      </c>
      <c r="H184" s="704">
        <v>43.078</v>
      </c>
      <c r="I184" s="704">
        <v>24.118</v>
      </c>
      <c r="J184" s="737"/>
      <c r="K184" s="713"/>
      <c r="L184" s="706"/>
      <c r="M184" s="706"/>
      <c r="N184" s="707"/>
      <c r="O184" s="709"/>
      <c r="P184" s="706"/>
      <c r="Q184" s="706"/>
      <c r="R184" s="707"/>
      <c r="S184" s="713">
        <f>T184+V184</f>
        <v>0.1</v>
      </c>
      <c r="T184" s="704">
        <v>0.1</v>
      </c>
      <c r="U184" s="704"/>
      <c r="V184" s="723"/>
      <c r="W184" s="327"/>
    </row>
    <row r="185" spans="1:23" ht="12.75">
      <c r="A185" s="819">
        <f aca="true" t="shared" si="46" ref="A185:A193">+A184+1</f>
        <v>176</v>
      </c>
      <c r="B185" s="712" t="s">
        <v>109</v>
      </c>
      <c r="C185" s="713">
        <f t="shared" si="40"/>
        <v>24.671</v>
      </c>
      <c r="D185" s="704">
        <f t="shared" si="43"/>
        <v>24.671</v>
      </c>
      <c r="E185" s="704">
        <f t="shared" si="45"/>
        <v>17.553</v>
      </c>
      <c r="F185" s="721"/>
      <c r="G185" s="713">
        <f t="shared" si="44"/>
        <v>24.671</v>
      </c>
      <c r="H185" s="704">
        <v>24.671</v>
      </c>
      <c r="I185" s="704">
        <v>17.553</v>
      </c>
      <c r="J185" s="737"/>
      <c r="K185" s="713"/>
      <c r="L185" s="706"/>
      <c r="M185" s="706"/>
      <c r="N185" s="707"/>
      <c r="O185" s="709"/>
      <c r="P185" s="706"/>
      <c r="Q185" s="706"/>
      <c r="R185" s="707"/>
      <c r="S185" s="713"/>
      <c r="T185" s="704"/>
      <c r="U185" s="704"/>
      <c r="V185" s="723"/>
      <c r="W185" s="327"/>
    </row>
    <row r="186" spans="1:23" ht="12.75">
      <c r="A186" s="819">
        <f t="shared" si="46"/>
        <v>177</v>
      </c>
      <c r="B186" s="712" t="s">
        <v>110</v>
      </c>
      <c r="C186" s="713">
        <f t="shared" si="40"/>
        <v>75.338</v>
      </c>
      <c r="D186" s="704">
        <f t="shared" si="43"/>
        <v>75.338</v>
      </c>
      <c r="E186" s="704">
        <f t="shared" si="45"/>
        <v>49.159</v>
      </c>
      <c r="F186" s="721"/>
      <c r="G186" s="713">
        <f t="shared" si="44"/>
        <v>73.338</v>
      </c>
      <c r="H186" s="704">
        <v>73.338</v>
      </c>
      <c r="I186" s="704">
        <v>49.159</v>
      </c>
      <c r="J186" s="723"/>
      <c r="K186" s="713"/>
      <c r="L186" s="706"/>
      <c r="M186" s="706"/>
      <c r="N186" s="707"/>
      <c r="O186" s="709"/>
      <c r="P186" s="706"/>
      <c r="Q186" s="706"/>
      <c r="R186" s="707"/>
      <c r="S186" s="713">
        <f>T186+V186</f>
        <v>2</v>
      </c>
      <c r="T186" s="704">
        <v>2</v>
      </c>
      <c r="U186" s="704"/>
      <c r="V186" s="723"/>
      <c r="W186" s="327"/>
    </row>
    <row r="187" spans="1:23" ht="12.75">
      <c r="A187" s="819">
        <f t="shared" si="46"/>
        <v>178</v>
      </c>
      <c r="B187" s="712" t="s">
        <v>111</v>
      </c>
      <c r="C187" s="713">
        <f t="shared" si="40"/>
        <v>20.499</v>
      </c>
      <c r="D187" s="704">
        <f t="shared" si="43"/>
        <v>20.499</v>
      </c>
      <c r="E187" s="704">
        <f t="shared" si="45"/>
        <v>18.18</v>
      </c>
      <c r="F187" s="721"/>
      <c r="G187" s="713">
        <f t="shared" si="44"/>
        <v>20.499</v>
      </c>
      <c r="H187" s="704">
        <v>20.499</v>
      </c>
      <c r="I187" s="704">
        <v>18.18</v>
      </c>
      <c r="J187" s="723"/>
      <c r="K187" s="713"/>
      <c r="L187" s="706"/>
      <c r="M187" s="706"/>
      <c r="N187" s="707"/>
      <c r="O187" s="709"/>
      <c r="P187" s="706"/>
      <c r="Q187" s="706"/>
      <c r="R187" s="707"/>
      <c r="S187" s="713"/>
      <c r="T187" s="704"/>
      <c r="U187" s="704"/>
      <c r="V187" s="723"/>
      <c r="W187" s="327"/>
    </row>
    <row r="188" spans="1:23" ht="12.75">
      <c r="A188" s="819">
        <f t="shared" si="46"/>
        <v>179</v>
      </c>
      <c r="B188" s="712" t="s">
        <v>112</v>
      </c>
      <c r="C188" s="713">
        <f t="shared" si="40"/>
        <v>29.045</v>
      </c>
      <c r="D188" s="704">
        <f t="shared" si="43"/>
        <v>29.045</v>
      </c>
      <c r="E188" s="704">
        <f t="shared" si="45"/>
        <v>22.278</v>
      </c>
      <c r="F188" s="721"/>
      <c r="G188" s="713">
        <f t="shared" si="44"/>
        <v>29.045</v>
      </c>
      <c r="H188" s="704">
        <v>29.045</v>
      </c>
      <c r="I188" s="704">
        <v>22.278</v>
      </c>
      <c r="J188" s="723"/>
      <c r="K188" s="713"/>
      <c r="L188" s="706"/>
      <c r="M188" s="706"/>
      <c r="N188" s="707"/>
      <c r="O188" s="709"/>
      <c r="P188" s="706"/>
      <c r="Q188" s="706"/>
      <c r="R188" s="707"/>
      <c r="S188" s="713"/>
      <c r="T188" s="704"/>
      <c r="U188" s="704"/>
      <c r="V188" s="723"/>
      <c r="W188" s="327"/>
    </row>
    <row r="189" spans="1:23" ht="12.75">
      <c r="A189" s="819">
        <f t="shared" si="46"/>
        <v>180</v>
      </c>
      <c r="B189" s="712" t="s">
        <v>113</v>
      </c>
      <c r="C189" s="713">
        <f t="shared" si="40"/>
        <v>81.805</v>
      </c>
      <c r="D189" s="704">
        <f t="shared" si="43"/>
        <v>81.805</v>
      </c>
      <c r="E189" s="704">
        <f t="shared" si="45"/>
        <v>61.645</v>
      </c>
      <c r="F189" s="704"/>
      <c r="G189" s="713">
        <f t="shared" si="44"/>
        <v>81.805</v>
      </c>
      <c r="H189" s="704">
        <v>81.805</v>
      </c>
      <c r="I189" s="704">
        <v>61.645</v>
      </c>
      <c r="J189" s="723"/>
      <c r="K189" s="713"/>
      <c r="L189" s="706"/>
      <c r="M189" s="706"/>
      <c r="N189" s="707"/>
      <c r="O189" s="709"/>
      <c r="P189" s="706"/>
      <c r="Q189" s="706"/>
      <c r="R189" s="707"/>
      <c r="S189" s="713"/>
      <c r="T189" s="704"/>
      <c r="U189" s="704"/>
      <c r="V189" s="723"/>
      <c r="W189" s="327"/>
    </row>
    <row r="190" spans="1:23" ht="12.75">
      <c r="A190" s="819">
        <f t="shared" si="46"/>
        <v>181</v>
      </c>
      <c r="B190" s="712" t="s">
        <v>114</v>
      </c>
      <c r="C190" s="713">
        <f t="shared" si="40"/>
        <v>64.91000000000001</v>
      </c>
      <c r="D190" s="704">
        <f t="shared" si="43"/>
        <v>64.91000000000001</v>
      </c>
      <c r="E190" s="704">
        <f t="shared" si="45"/>
        <v>47.222</v>
      </c>
      <c r="F190" s="721"/>
      <c r="G190" s="713">
        <f t="shared" si="44"/>
        <v>64.18</v>
      </c>
      <c r="H190" s="704">
        <v>64.18</v>
      </c>
      <c r="I190" s="704">
        <v>47.222</v>
      </c>
      <c r="J190" s="723"/>
      <c r="K190" s="713"/>
      <c r="L190" s="706"/>
      <c r="M190" s="706"/>
      <c r="N190" s="707"/>
      <c r="O190" s="709"/>
      <c r="P190" s="706"/>
      <c r="Q190" s="706"/>
      <c r="R190" s="707"/>
      <c r="S190" s="713">
        <f>T190+V190</f>
        <v>0.73</v>
      </c>
      <c r="T190" s="704">
        <v>0.73</v>
      </c>
      <c r="U190" s="704"/>
      <c r="V190" s="723"/>
      <c r="W190" s="327"/>
    </row>
    <row r="191" spans="1:23" ht="12.75">
      <c r="A191" s="819">
        <f t="shared" si="46"/>
        <v>182</v>
      </c>
      <c r="B191" s="712" t="s">
        <v>115</v>
      </c>
      <c r="C191" s="713">
        <f t="shared" si="40"/>
        <v>32.652</v>
      </c>
      <c r="D191" s="704">
        <f t="shared" si="43"/>
        <v>32.652</v>
      </c>
      <c r="E191" s="704">
        <f t="shared" si="45"/>
        <v>26.264</v>
      </c>
      <c r="F191" s="721"/>
      <c r="G191" s="713">
        <f t="shared" si="44"/>
        <v>32.652</v>
      </c>
      <c r="H191" s="704">
        <v>32.652</v>
      </c>
      <c r="I191" s="704">
        <v>26.264</v>
      </c>
      <c r="J191" s="723"/>
      <c r="K191" s="713"/>
      <c r="L191" s="706"/>
      <c r="M191" s="706"/>
      <c r="N191" s="707"/>
      <c r="O191" s="709"/>
      <c r="P191" s="706"/>
      <c r="Q191" s="706"/>
      <c r="R191" s="707"/>
      <c r="S191" s="713"/>
      <c r="T191" s="704"/>
      <c r="U191" s="704"/>
      <c r="V191" s="723"/>
      <c r="W191" s="327"/>
    </row>
    <row r="192" spans="1:23" ht="12.75">
      <c r="A192" s="819">
        <f t="shared" si="46"/>
        <v>183</v>
      </c>
      <c r="B192" s="712" t="s">
        <v>151</v>
      </c>
      <c r="C192" s="713">
        <f t="shared" si="40"/>
        <v>44.269</v>
      </c>
      <c r="D192" s="704">
        <f t="shared" si="43"/>
        <v>44.269</v>
      </c>
      <c r="E192" s="704">
        <f t="shared" si="45"/>
        <v>27.324</v>
      </c>
      <c r="F192" s="721"/>
      <c r="G192" s="713">
        <f t="shared" si="44"/>
        <v>44.269</v>
      </c>
      <c r="H192" s="704">
        <v>44.269</v>
      </c>
      <c r="I192" s="704">
        <v>27.324</v>
      </c>
      <c r="J192" s="723"/>
      <c r="K192" s="713"/>
      <c r="L192" s="706"/>
      <c r="M192" s="706"/>
      <c r="N192" s="707"/>
      <c r="O192" s="709"/>
      <c r="P192" s="706"/>
      <c r="Q192" s="706"/>
      <c r="R192" s="707"/>
      <c r="S192" s="713"/>
      <c r="T192" s="704"/>
      <c r="U192" s="704"/>
      <c r="V192" s="723"/>
      <c r="W192" s="327"/>
    </row>
    <row r="193" spans="1:23" ht="13.5" thickBot="1">
      <c r="A193" s="822">
        <f t="shared" si="46"/>
        <v>184</v>
      </c>
      <c r="B193" s="712" t="s">
        <v>117</v>
      </c>
      <c r="C193" s="713">
        <f t="shared" si="40"/>
        <v>316.29699999999997</v>
      </c>
      <c r="D193" s="704">
        <f t="shared" si="43"/>
        <v>316.29699999999997</v>
      </c>
      <c r="E193" s="704">
        <f t="shared" si="45"/>
        <v>8.4</v>
      </c>
      <c r="F193" s="721"/>
      <c r="G193" s="742">
        <f t="shared" si="44"/>
        <v>315.037</v>
      </c>
      <c r="H193" s="743">
        <v>315.037</v>
      </c>
      <c r="I193" s="743">
        <v>8.4</v>
      </c>
      <c r="J193" s="746"/>
      <c r="K193" s="713"/>
      <c r="L193" s="706"/>
      <c r="M193" s="706"/>
      <c r="N193" s="707"/>
      <c r="O193" s="709"/>
      <c r="P193" s="706"/>
      <c r="Q193" s="706"/>
      <c r="R193" s="707"/>
      <c r="S193" s="742">
        <f>T193+V193</f>
        <v>1.26</v>
      </c>
      <c r="T193" s="743">
        <v>1.26</v>
      </c>
      <c r="U193" s="743"/>
      <c r="V193" s="746"/>
      <c r="W193" s="327"/>
    </row>
    <row r="194" spans="1:23" ht="36" customHeight="1" thickBot="1">
      <c r="A194" s="670">
        <v>185</v>
      </c>
      <c r="B194" s="671" t="s">
        <v>436</v>
      </c>
      <c r="C194" s="680">
        <f t="shared" si="40"/>
        <v>1291.1</v>
      </c>
      <c r="D194" s="673">
        <f t="shared" si="43"/>
        <v>1291.1</v>
      </c>
      <c r="E194" s="673"/>
      <c r="F194" s="679"/>
      <c r="G194" s="823">
        <f>G195+G197+G201+G205</f>
        <v>1006.1</v>
      </c>
      <c r="H194" s="750">
        <f>H195+H197+H201+H205</f>
        <v>1006.1</v>
      </c>
      <c r="I194" s="750"/>
      <c r="J194" s="824"/>
      <c r="K194" s="678">
        <f>K198</f>
        <v>285</v>
      </c>
      <c r="L194" s="673">
        <f>L198</f>
        <v>285</v>
      </c>
      <c r="M194" s="673"/>
      <c r="N194" s="679"/>
      <c r="O194" s="680"/>
      <c r="P194" s="673"/>
      <c r="Q194" s="673"/>
      <c r="R194" s="679"/>
      <c r="S194" s="673"/>
      <c r="T194" s="673"/>
      <c r="U194" s="673"/>
      <c r="V194" s="679"/>
      <c r="W194" s="327"/>
    </row>
    <row r="195" spans="1:23" ht="27" customHeight="1">
      <c r="A195" s="681">
        <v>186</v>
      </c>
      <c r="B195" s="825" t="s">
        <v>645</v>
      </c>
      <c r="C195" s="690">
        <f t="shared" si="40"/>
        <v>70</v>
      </c>
      <c r="D195" s="688">
        <f t="shared" si="43"/>
        <v>70</v>
      </c>
      <c r="E195" s="688"/>
      <c r="F195" s="689"/>
      <c r="G195" s="826">
        <f>G196</f>
        <v>70</v>
      </c>
      <c r="H195" s="827">
        <f>H196</f>
        <v>70</v>
      </c>
      <c r="I195" s="828"/>
      <c r="J195" s="829"/>
      <c r="K195" s="830"/>
      <c r="L195" s="759"/>
      <c r="M195" s="759"/>
      <c r="N195" s="831"/>
      <c r="O195" s="832"/>
      <c r="P195" s="759"/>
      <c r="Q195" s="759"/>
      <c r="R195" s="831"/>
      <c r="S195" s="832"/>
      <c r="T195" s="759"/>
      <c r="U195" s="759"/>
      <c r="V195" s="831"/>
      <c r="W195" s="327"/>
    </row>
    <row r="196" spans="1:23" ht="12.75">
      <c r="A196" s="705">
        <v>187</v>
      </c>
      <c r="B196" s="368" t="s">
        <v>299</v>
      </c>
      <c r="C196" s="695">
        <f t="shared" si="40"/>
        <v>70</v>
      </c>
      <c r="D196" s="706">
        <f t="shared" si="43"/>
        <v>70</v>
      </c>
      <c r="E196" s="706"/>
      <c r="F196" s="708"/>
      <c r="G196" s="833">
        <f>H196+J196</f>
        <v>70</v>
      </c>
      <c r="H196" s="708">
        <v>70</v>
      </c>
      <c r="I196" s="706"/>
      <c r="J196" s="834"/>
      <c r="K196" s="725"/>
      <c r="L196" s="706"/>
      <c r="M196" s="706"/>
      <c r="N196" s="707"/>
      <c r="O196" s="709"/>
      <c r="P196" s="706"/>
      <c r="Q196" s="706"/>
      <c r="R196" s="707"/>
      <c r="S196" s="709"/>
      <c r="T196" s="706"/>
      <c r="U196" s="706"/>
      <c r="V196" s="707"/>
      <c r="W196" s="327"/>
    </row>
    <row r="197" spans="1:23" ht="12.75">
      <c r="A197" s="705">
        <f>+A196+1</f>
        <v>188</v>
      </c>
      <c r="B197" s="712" t="s">
        <v>438</v>
      </c>
      <c r="C197" s="713">
        <f t="shared" si="40"/>
        <v>395</v>
      </c>
      <c r="D197" s="704">
        <f t="shared" si="43"/>
        <v>395</v>
      </c>
      <c r="E197" s="704"/>
      <c r="F197" s="721"/>
      <c r="G197" s="835">
        <f>H197+J197</f>
        <v>110</v>
      </c>
      <c r="H197" s="704">
        <f>H199+H200</f>
        <v>110</v>
      </c>
      <c r="I197" s="706"/>
      <c r="J197" s="834"/>
      <c r="K197" s="718">
        <f>K198</f>
        <v>285</v>
      </c>
      <c r="L197" s="704">
        <f>L198</f>
        <v>285</v>
      </c>
      <c r="M197" s="706"/>
      <c r="N197" s="707"/>
      <c r="O197" s="709"/>
      <c r="P197" s="706"/>
      <c r="Q197" s="706"/>
      <c r="R197" s="707"/>
      <c r="S197" s="709"/>
      <c r="T197" s="706"/>
      <c r="U197" s="706"/>
      <c r="V197" s="707"/>
      <c r="W197" s="327"/>
    </row>
    <row r="198" spans="1:23" ht="12.75">
      <c r="A198" s="705">
        <f>+A197+1</f>
        <v>189</v>
      </c>
      <c r="B198" s="368" t="s">
        <v>484</v>
      </c>
      <c r="C198" s="695">
        <f t="shared" si="40"/>
        <v>285</v>
      </c>
      <c r="D198" s="701">
        <f t="shared" si="43"/>
        <v>285</v>
      </c>
      <c r="E198" s="704"/>
      <c r="F198" s="721"/>
      <c r="G198" s="836"/>
      <c r="H198" s="718"/>
      <c r="I198" s="706"/>
      <c r="J198" s="834"/>
      <c r="K198" s="725">
        <f>L198+N198</f>
        <v>285</v>
      </c>
      <c r="L198" s="706">
        <v>285</v>
      </c>
      <c r="M198" s="706"/>
      <c r="N198" s="707"/>
      <c r="O198" s="709"/>
      <c r="P198" s="706"/>
      <c r="Q198" s="706"/>
      <c r="R198" s="707"/>
      <c r="S198" s="709"/>
      <c r="T198" s="706"/>
      <c r="U198" s="706"/>
      <c r="V198" s="707"/>
      <c r="W198" s="327"/>
    </row>
    <row r="199" spans="1:23" ht="12.75">
      <c r="A199" s="705">
        <f>+A198+1</f>
        <v>190</v>
      </c>
      <c r="B199" s="368" t="s">
        <v>483</v>
      </c>
      <c r="C199" s="695">
        <f t="shared" si="40"/>
        <v>98</v>
      </c>
      <c r="D199" s="706">
        <f t="shared" si="43"/>
        <v>98</v>
      </c>
      <c r="E199" s="706"/>
      <c r="F199" s="708"/>
      <c r="G199" s="833">
        <f aca="true" t="shared" si="47" ref="G199:G206">H199+J199</f>
        <v>98</v>
      </c>
      <c r="H199" s="708">
        <f>80+18</f>
        <v>98</v>
      </c>
      <c r="I199" s="706"/>
      <c r="J199" s="834"/>
      <c r="K199" s="725"/>
      <c r="L199" s="706"/>
      <c r="M199" s="706"/>
      <c r="N199" s="707"/>
      <c r="O199" s="709"/>
      <c r="P199" s="706"/>
      <c r="Q199" s="706"/>
      <c r="R199" s="707"/>
      <c r="S199" s="709"/>
      <c r="T199" s="706"/>
      <c r="U199" s="706"/>
      <c r="V199" s="707"/>
      <c r="W199" s="327"/>
    </row>
    <row r="200" spans="1:23" ht="25.5" customHeight="1">
      <c r="A200" s="705">
        <v>191</v>
      </c>
      <c r="B200" s="322" t="s">
        <v>524</v>
      </c>
      <c r="C200" s="695">
        <f t="shared" si="40"/>
        <v>12</v>
      </c>
      <c r="D200" s="706">
        <f t="shared" si="43"/>
        <v>12</v>
      </c>
      <c r="E200" s="706"/>
      <c r="F200" s="708"/>
      <c r="G200" s="833">
        <f t="shared" si="47"/>
        <v>12</v>
      </c>
      <c r="H200" s="708">
        <v>12</v>
      </c>
      <c r="I200" s="706"/>
      <c r="J200" s="834"/>
      <c r="K200" s="725"/>
      <c r="L200" s="706"/>
      <c r="M200" s="706"/>
      <c r="N200" s="707"/>
      <c r="O200" s="709"/>
      <c r="P200" s="706"/>
      <c r="Q200" s="706"/>
      <c r="R200" s="707"/>
      <c r="S200" s="729"/>
      <c r="T200" s="706"/>
      <c r="U200" s="706"/>
      <c r="V200" s="707"/>
      <c r="W200" s="327"/>
    </row>
    <row r="201" spans="1:23" ht="12.75">
      <c r="A201" s="705">
        <v>192</v>
      </c>
      <c r="B201" s="712" t="s">
        <v>363</v>
      </c>
      <c r="C201" s="713">
        <f t="shared" si="40"/>
        <v>726.1</v>
      </c>
      <c r="D201" s="704">
        <f t="shared" si="43"/>
        <v>726.1</v>
      </c>
      <c r="E201" s="704"/>
      <c r="F201" s="721"/>
      <c r="G201" s="835">
        <f t="shared" si="47"/>
        <v>726.1</v>
      </c>
      <c r="H201" s="704">
        <f>H202+H204+H203</f>
        <v>726.1</v>
      </c>
      <c r="I201" s="706"/>
      <c r="J201" s="834"/>
      <c r="K201" s="725"/>
      <c r="L201" s="706"/>
      <c r="M201" s="706"/>
      <c r="N201" s="707"/>
      <c r="O201" s="709"/>
      <c r="P201" s="706"/>
      <c r="Q201" s="706"/>
      <c r="R201" s="707"/>
      <c r="S201" s="715"/>
      <c r="T201" s="704"/>
      <c r="U201" s="706"/>
      <c r="V201" s="707"/>
      <c r="W201" s="327"/>
    </row>
    <row r="202" spans="1:23" ht="12.75">
      <c r="A202" s="705">
        <f>+A201+1</f>
        <v>193</v>
      </c>
      <c r="B202" s="730" t="s">
        <v>464</v>
      </c>
      <c r="C202" s="695">
        <f t="shared" si="40"/>
        <v>15</v>
      </c>
      <c r="D202" s="701">
        <f t="shared" si="43"/>
        <v>15</v>
      </c>
      <c r="E202" s="837"/>
      <c r="F202" s="745"/>
      <c r="G202" s="838">
        <f t="shared" si="47"/>
        <v>15</v>
      </c>
      <c r="H202" s="839">
        <v>15</v>
      </c>
      <c r="I202" s="782"/>
      <c r="J202" s="840"/>
      <c r="K202" s="805"/>
      <c r="L202" s="782"/>
      <c r="M202" s="782"/>
      <c r="N202" s="783"/>
      <c r="O202" s="781"/>
      <c r="P202" s="782"/>
      <c r="Q202" s="782"/>
      <c r="R202" s="783"/>
      <c r="S202" s="781"/>
      <c r="T202" s="782"/>
      <c r="U202" s="782"/>
      <c r="V202" s="783"/>
      <c r="W202" s="327"/>
    </row>
    <row r="203" spans="1:23" ht="12.75">
      <c r="A203" s="705">
        <v>194</v>
      </c>
      <c r="B203" s="730" t="s">
        <v>499</v>
      </c>
      <c r="C203" s="695">
        <f t="shared" si="40"/>
        <v>586.1</v>
      </c>
      <c r="D203" s="701">
        <f t="shared" si="43"/>
        <v>586.1</v>
      </c>
      <c r="E203" s="837"/>
      <c r="F203" s="745"/>
      <c r="G203" s="838">
        <f t="shared" si="47"/>
        <v>586.1</v>
      </c>
      <c r="H203" s="839">
        <v>586.1</v>
      </c>
      <c r="I203" s="782"/>
      <c r="J203" s="840"/>
      <c r="K203" s="805"/>
      <c r="L203" s="782"/>
      <c r="M203" s="782"/>
      <c r="N203" s="783"/>
      <c r="O203" s="781"/>
      <c r="P203" s="782"/>
      <c r="Q203" s="782"/>
      <c r="R203" s="783"/>
      <c r="S203" s="805"/>
      <c r="T203" s="782"/>
      <c r="U203" s="782"/>
      <c r="V203" s="783"/>
      <c r="W203" s="327"/>
    </row>
    <row r="204" spans="1:23" ht="12.75">
      <c r="A204" s="705">
        <v>195</v>
      </c>
      <c r="B204" s="841" t="s">
        <v>500</v>
      </c>
      <c r="C204" s="695">
        <f t="shared" si="40"/>
        <v>125</v>
      </c>
      <c r="D204" s="701">
        <f t="shared" si="43"/>
        <v>125</v>
      </c>
      <c r="E204" s="714"/>
      <c r="F204" s="741"/>
      <c r="G204" s="833">
        <f t="shared" si="47"/>
        <v>125</v>
      </c>
      <c r="H204" s="837">
        <v>125</v>
      </c>
      <c r="I204" s="782"/>
      <c r="J204" s="840"/>
      <c r="K204" s="805"/>
      <c r="L204" s="782"/>
      <c r="M204" s="782"/>
      <c r="N204" s="783"/>
      <c r="O204" s="781"/>
      <c r="P204" s="782"/>
      <c r="Q204" s="782"/>
      <c r="R204" s="783"/>
      <c r="S204" s="701"/>
      <c r="T204" s="782"/>
      <c r="U204" s="782"/>
      <c r="V204" s="783"/>
      <c r="W204" s="327"/>
    </row>
    <row r="205" spans="1:23" ht="12.75">
      <c r="A205" s="705">
        <v>196</v>
      </c>
      <c r="B205" s="712" t="s">
        <v>642</v>
      </c>
      <c r="C205" s="713">
        <f t="shared" si="40"/>
        <v>100</v>
      </c>
      <c r="D205" s="704">
        <f t="shared" si="43"/>
        <v>100</v>
      </c>
      <c r="E205" s="714"/>
      <c r="F205" s="741"/>
      <c r="G205" s="836">
        <f t="shared" si="47"/>
        <v>100</v>
      </c>
      <c r="H205" s="714">
        <f>H206</f>
        <v>100</v>
      </c>
      <c r="I205" s="782"/>
      <c r="J205" s="842"/>
      <c r="K205" s="843"/>
      <c r="L205" s="782"/>
      <c r="M205" s="782"/>
      <c r="N205" s="844"/>
      <c r="O205" s="781"/>
      <c r="P205" s="782"/>
      <c r="Q205" s="782"/>
      <c r="R205" s="844"/>
      <c r="S205" s="845"/>
      <c r="T205" s="782"/>
      <c r="U205" s="782"/>
      <c r="V205" s="844"/>
      <c r="W205" s="327"/>
    </row>
    <row r="206" spans="1:23" ht="13.5" thickBot="1">
      <c r="A206" s="764">
        <v>197</v>
      </c>
      <c r="B206" s="779" t="s">
        <v>485</v>
      </c>
      <c r="C206" s="804">
        <f t="shared" si="40"/>
        <v>100</v>
      </c>
      <c r="D206" s="837">
        <f t="shared" si="43"/>
        <v>100</v>
      </c>
      <c r="E206" s="714"/>
      <c r="F206" s="741"/>
      <c r="G206" s="846">
        <f t="shared" si="47"/>
        <v>100</v>
      </c>
      <c r="H206" s="847">
        <v>100</v>
      </c>
      <c r="I206" s="848"/>
      <c r="J206" s="849"/>
      <c r="K206" s="843"/>
      <c r="L206" s="782"/>
      <c r="M206" s="782"/>
      <c r="N206" s="844"/>
      <c r="O206" s="781"/>
      <c r="P206" s="782"/>
      <c r="Q206" s="782"/>
      <c r="R206" s="844"/>
      <c r="S206" s="845"/>
      <c r="T206" s="782"/>
      <c r="U206" s="782"/>
      <c r="V206" s="844"/>
      <c r="W206" s="327"/>
    </row>
    <row r="207" spans="1:23" ht="13.5" thickBot="1">
      <c r="A207" s="670">
        <v>198</v>
      </c>
      <c r="B207" s="850" t="s">
        <v>444</v>
      </c>
      <c r="C207" s="680">
        <f t="shared" si="40"/>
        <v>28364.413399999998</v>
      </c>
      <c r="D207" s="673">
        <f t="shared" si="43"/>
        <v>28152.6134</v>
      </c>
      <c r="E207" s="673">
        <f>I207+M207+Q207+U207</f>
        <v>18519.169</v>
      </c>
      <c r="F207" s="679">
        <f>J207+N207+R207+V207</f>
        <v>211.8</v>
      </c>
      <c r="G207" s="851">
        <f>G10+G49+G101+G136+G173+G194</f>
        <v>17711.399999999998</v>
      </c>
      <c r="H207" s="851">
        <f>H10+H49+H101+H136+H173+H194</f>
        <v>17536.699999999997</v>
      </c>
      <c r="I207" s="851">
        <f>I10+I49+I101+I136+I173+I194</f>
        <v>10389.919</v>
      </c>
      <c r="J207" s="851">
        <f>J10+J49+J101+J136+J173+J194</f>
        <v>174.7</v>
      </c>
      <c r="K207" s="747">
        <f>K10+K49+K101+K136+K173+K194</f>
        <v>3040.756</v>
      </c>
      <c r="L207" s="673">
        <f>L10+L49+L136+L173+L194</f>
        <v>3040.756</v>
      </c>
      <c r="M207" s="673">
        <f>M10+M49+M136+M173+M194</f>
        <v>1728.017</v>
      </c>
      <c r="N207" s="812"/>
      <c r="O207" s="680">
        <f>O10+O49+O101+O136+O173+O194</f>
        <v>6332.9003999999995</v>
      </c>
      <c r="P207" s="673">
        <f>P10+P49+P101+P136+P173+P194</f>
        <v>6325.850399999998</v>
      </c>
      <c r="Q207" s="673">
        <f>Q10+Q49+Q101+Q136+Q173+Q194</f>
        <v>6091.475000000002</v>
      </c>
      <c r="R207" s="673">
        <v>7.05</v>
      </c>
      <c r="S207" s="747">
        <f>S10+S49+S101+S136+S173+S194</f>
        <v>1279.357</v>
      </c>
      <c r="T207" s="673">
        <f>T10+T49+T101+T136+T173+T194</f>
        <v>1249.307</v>
      </c>
      <c r="U207" s="673">
        <f>U10+U49+U101+U136+U173+U194</f>
        <v>309.758</v>
      </c>
      <c r="V207" s="679">
        <f>V10+V24+SUM(V39:V48)+V49+V101+V136+V173+V194</f>
        <v>30.05</v>
      </c>
      <c r="W207" s="327"/>
    </row>
    <row r="208" spans="1:23" ht="12.75">
      <c r="A208" s="662"/>
      <c r="B208" s="662"/>
      <c r="C208" s="662"/>
      <c r="D208" s="662"/>
      <c r="E208" s="662"/>
      <c r="F208" s="662"/>
      <c r="G208" s="662"/>
      <c r="H208" s="662"/>
      <c r="I208" s="662"/>
      <c r="J208" s="662"/>
      <c r="K208" s="662"/>
      <c r="L208" s="662"/>
      <c r="M208" s="662"/>
      <c r="N208" s="662"/>
      <c r="O208" s="662"/>
      <c r="P208" s="662"/>
      <c r="Q208" s="662"/>
      <c r="R208" s="662"/>
      <c r="S208" s="662"/>
      <c r="T208" s="662"/>
      <c r="U208" s="662"/>
      <c r="V208" s="662"/>
      <c r="W208" s="327"/>
    </row>
    <row r="209" spans="1:23" ht="12.75">
      <c r="A209" s="662"/>
      <c r="B209" s="662"/>
      <c r="C209" s="662"/>
      <c r="D209" s="662"/>
      <c r="E209" s="662"/>
      <c r="F209" s="662"/>
      <c r="G209" s="662"/>
      <c r="H209" s="662"/>
      <c r="I209" s="662"/>
      <c r="J209" s="662"/>
      <c r="K209" s="662"/>
      <c r="L209" s="662"/>
      <c r="M209" s="662"/>
      <c r="N209" s="662"/>
      <c r="O209" s="662"/>
      <c r="P209" s="662"/>
      <c r="Q209" s="662"/>
      <c r="R209" s="662"/>
      <c r="S209" s="662"/>
      <c r="T209" s="662"/>
      <c r="U209" s="662"/>
      <c r="V209" s="662"/>
      <c r="W209" s="327"/>
    </row>
    <row r="210" spans="1:23" ht="12.75">
      <c r="A210" s="662"/>
      <c r="B210" s="662"/>
      <c r="C210" s="662"/>
      <c r="D210" s="662"/>
      <c r="E210" s="662"/>
      <c r="F210" s="662"/>
      <c r="G210" s="662"/>
      <c r="H210" s="662"/>
      <c r="I210" s="662"/>
      <c r="J210" s="662"/>
      <c r="K210" s="662"/>
      <c r="L210" s="662"/>
      <c r="M210" s="662"/>
      <c r="N210" s="662"/>
      <c r="O210" s="662"/>
      <c r="P210" s="662"/>
      <c r="Q210" s="662"/>
      <c r="R210" s="662"/>
      <c r="S210" s="662"/>
      <c r="T210" s="662"/>
      <c r="U210" s="662"/>
      <c r="V210" s="662"/>
      <c r="W210" s="327"/>
    </row>
    <row r="211" spans="1:23" ht="12.75">
      <c r="A211" s="662"/>
      <c r="B211" s="852" t="s">
        <v>343</v>
      </c>
      <c r="C211" s="662"/>
      <c r="D211" s="662"/>
      <c r="E211" s="662"/>
      <c r="F211" s="662"/>
      <c r="G211" s="662"/>
      <c r="H211" s="662"/>
      <c r="I211" s="662"/>
      <c r="J211" s="662"/>
      <c r="K211" s="662"/>
      <c r="L211" s="662"/>
      <c r="M211" s="662"/>
      <c r="N211" s="662"/>
      <c r="O211" s="662"/>
      <c r="P211" s="662"/>
      <c r="Q211" s="662"/>
      <c r="R211" s="662"/>
      <c r="S211" s="662"/>
      <c r="T211" s="662"/>
      <c r="U211" s="662"/>
      <c r="V211" s="662"/>
      <c r="W211" s="327"/>
    </row>
    <row r="212" spans="1:23" ht="12.75">
      <c r="A212" s="662"/>
      <c r="B212" s="852" t="s">
        <v>480</v>
      </c>
      <c r="C212" s="662"/>
      <c r="D212" s="662"/>
      <c r="E212" s="662"/>
      <c r="F212" s="662"/>
      <c r="G212" s="662"/>
      <c r="H212" s="662"/>
      <c r="I212" s="662"/>
      <c r="J212" s="662"/>
      <c r="K212" s="662"/>
      <c r="L212" s="662"/>
      <c r="M212" s="662"/>
      <c r="N212" s="662"/>
      <c r="O212" s="662"/>
      <c r="P212" s="662"/>
      <c r="Q212" s="662"/>
      <c r="R212" s="662"/>
      <c r="S212" s="662"/>
      <c r="T212" s="662"/>
      <c r="U212" s="662"/>
      <c r="V212" s="662"/>
      <c r="W212" s="327"/>
    </row>
    <row r="213" spans="1:23" ht="12.75">
      <c r="A213" s="662"/>
      <c r="B213" s="852" t="s">
        <v>509</v>
      </c>
      <c r="C213" s="662"/>
      <c r="D213" s="662"/>
      <c r="E213" s="662"/>
      <c r="F213" s="662"/>
      <c r="G213" s="662"/>
      <c r="H213" s="662"/>
      <c r="I213" s="662"/>
      <c r="J213" s="662"/>
      <c r="K213" s="662"/>
      <c r="L213" s="662"/>
      <c r="M213" s="662"/>
      <c r="N213" s="662"/>
      <c r="O213" s="662"/>
      <c r="P213" s="662"/>
      <c r="Q213" s="662"/>
      <c r="R213" s="662"/>
      <c r="S213" s="662"/>
      <c r="T213" s="662"/>
      <c r="U213" s="662"/>
      <c r="V213" s="662"/>
      <c r="W213" s="327"/>
    </row>
    <row r="214" spans="1:22" ht="12.75">
      <c r="A214" s="619"/>
      <c r="B214" s="853" t="s">
        <v>344</v>
      </c>
      <c r="C214" s="619"/>
      <c r="D214" s="619"/>
      <c r="E214" s="619"/>
      <c r="F214" s="619"/>
      <c r="G214" s="619"/>
      <c r="H214" s="619"/>
      <c r="I214" s="619"/>
      <c r="J214" s="619"/>
      <c r="K214" s="619"/>
      <c r="L214" s="619"/>
      <c r="M214" s="619"/>
      <c r="N214" s="619"/>
      <c r="O214" s="619"/>
      <c r="P214" s="619"/>
      <c r="Q214" s="619"/>
      <c r="R214" s="619"/>
      <c r="S214" s="619"/>
      <c r="T214" s="619"/>
      <c r="U214" s="619"/>
      <c r="V214" s="619"/>
    </row>
    <row r="215" spans="1:22" ht="12.75">
      <c r="A215" s="619"/>
      <c r="B215" s="619"/>
      <c r="C215" s="619"/>
      <c r="D215" s="619"/>
      <c r="E215" s="619"/>
      <c r="F215" s="619"/>
      <c r="G215" s="619"/>
      <c r="H215" s="619"/>
      <c r="I215" s="619"/>
      <c r="J215" s="619"/>
      <c r="K215" s="619"/>
      <c r="L215" s="619"/>
      <c r="M215" s="619"/>
      <c r="N215" s="619"/>
      <c r="O215" s="619"/>
      <c r="P215" s="619"/>
      <c r="Q215" s="619"/>
      <c r="R215" s="619"/>
      <c r="S215" s="619"/>
      <c r="T215" s="619"/>
      <c r="U215" s="619"/>
      <c r="V215" s="619"/>
    </row>
  </sheetData>
  <sheetProtection/>
  <mergeCells count="24">
    <mergeCell ref="A7:A9"/>
    <mergeCell ref="B7:B9"/>
    <mergeCell ref="C7:C9"/>
    <mergeCell ref="D7:F7"/>
    <mergeCell ref="G7:G9"/>
    <mergeCell ref="H7:J7"/>
    <mergeCell ref="D8:E8"/>
    <mergeCell ref="F8:F9"/>
    <mergeCell ref="S7:S9"/>
    <mergeCell ref="T7:V7"/>
    <mergeCell ref="T8:U8"/>
    <mergeCell ref="V8:V9"/>
    <mergeCell ref="C4:J4"/>
    <mergeCell ref="C5:I5"/>
    <mergeCell ref="H8:I8"/>
    <mergeCell ref="J8:J9"/>
    <mergeCell ref="L8:M8"/>
    <mergeCell ref="N8:N9"/>
    <mergeCell ref="P8:Q8"/>
    <mergeCell ref="R8:R9"/>
    <mergeCell ref="K7:K9"/>
    <mergeCell ref="L7:N7"/>
    <mergeCell ref="O7:O9"/>
    <mergeCell ref="P7:R7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1">
      <selection activeCell="A1" sqref="A1:G74"/>
    </sheetView>
  </sheetViews>
  <sheetFormatPr defaultColWidth="9.140625" defaultRowHeight="12.75"/>
  <cols>
    <col min="2" max="2" width="4.140625" style="0" customWidth="1"/>
    <col min="3" max="3" width="51.421875" style="0" customWidth="1"/>
    <col min="4" max="4" width="25.28125" style="0" customWidth="1"/>
    <col min="5" max="5" width="13.140625" style="0" customWidth="1"/>
    <col min="6" max="6" width="12.00390625" style="0" customWidth="1"/>
  </cols>
  <sheetData>
    <row r="1" ht="12.75">
      <c r="E1" s="77" t="s">
        <v>148</v>
      </c>
    </row>
    <row r="2" spans="5:7" ht="12.75">
      <c r="E2" s="74" t="s">
        <v>675</v>
      </c>
      <c r="F2" s="12"/>
      <c r="G2" s="13"/>
    </row>
    <row r="3" ht="12.75">
      <c r="E3" s="77" t="s">
        <v>204</v>
      </c>
    </row>
    <row r="5" ht="12.75">
      <c r="C5" s="14" t="s">
        <v>529</v>
      </c>
    </row>
    <row r="6" spans="5:6" ht="13.5" thickBot="1">
      <c r="E6" s="31"/>
      <c r="F6" s="31" t="s">
        <v>538</v>
      </c>
    </row>
    <row r="7" spans="2:6" ht="12.75">
      <c r="B7" s="940"/>
      <c r="C7" s="936" t="s">
        <v>173</v>
      </c>
      <c r="D7" s="936" t="s">
        <v>174</v>
      </c>
      <c r="E7" s="936" t="s">
        <v>237</v>
      </c>
      <c r="F7" s="938" t="s">
        <v>541</v>
      </c>
    </row>
    <row r="8" spans="2:6" ht="13.5" thickBot="1">
      <c r="B8" s="941"/>
      <c r="C8" s="937"/>
      <c r="D8" s="937"/>
      <c r="E8" s="937"/>
      <c r="F8" s="939"/>
    </row>
    <row r="9" spans="2:6" ht="12.75">
      <c r="B9" s="79"/>
      <c r="C9" s="35" t="s">
        <v>175</v>
      </c>
      <c r="D9" s="309" t="s">
        <v>149</v>
      </c>
      <c r="E9" s="80">
        <v>0.5</v>
      </c>
      <c r="F9" s="81"/>
    </row>
    <row r="10" spans="2:6" ht="12.75">
      <c r="B10" s="82"/>
      <c r="C10" s="36" t="s">
        <v>75</v>
      </c>
      <c r="D10" s="310" t="s">
        <v>149</v>
      </c>
      <c r="E10" s="83">
        <v>24.9</v>
      </c>
      <c r="F10" s="84">
        <v>22.8</v>
      </c>
    </row>
    <row r="11" spans="2:6" ht="12.75">
      <c r="B11" s="82"/>
      <c r="C11" s="36" t="s">
        <v>176</v>
      </c>
      <c r="D11" s="310" t="s">
        <v>149</v>
      </c>
      <c r="E11" s="83">
        <v>16.7</v>
      </c>
      <c r="F11" s="84">
        <v>7.8</v>
      </c>
    </row>
    <row r="12" spans="2:6" ht="12.75">
      <c r="B12" s="82"/>
      <c r="C12" s="36" t="s">
        <v>177</v>
      </c>
      <c r="D12" s="310" t="s">
        <v>149</v>
      </c>
      <c r="E12" s="83">
        <v>8.1</v>
      </c>
      <c r="F12" s="84">
        <v>8</v>
      </c>
    </row>
    <row r="13" spans="2:6" ht="12.75">
      <c r="B13" s="82"/>
      <c r="C13" s="36" t="s">
        <v>93</v>
      </c>
      <c r="D13" s="310" t="s">
        <v>149</v>
      </c>
      <c r="E13" s="83">
        <v>27.4</v>
      </c>
      <c r="F13" s="84">
        <v>23</v>
      </c>
    </row>
    <row r="14" spans="2:6" ht="12.75">
      <c r="B14" s="82"/>
      <c r="C14" s="36" t="s">
        <v>178</v>
      </c>
      <c r="D14" s="310" t="s">
        <v>149</v>
      </c>
      <c r="E14" s="83">
        <v>9.1</v>
      </c>
      <c r="F14" s="84">
        <v>8.4</v>
      </c>
    </row>
    <row r="15" spans="2:6" ht="12.75">
      <c r="B15" s="82"/>
      <c r="C15" s="36" t="s">
        <v>179</v>
      </c>
      <c r="D15" s="310" t="s">
        <v>149</v>
      </c>
      <c r="E15" s="83">
        <v>15.1</v>
      </c>
      <c r="F15" s="84">
        <v>13.3</v>
      </c>
    </row>
    <row r="16" spans="2:6" ht="37.5" customHeight="1">
      <c r="B16" s="82"/>
      <c r="C16" s="315" t="s">
        <v>527</v>
      </c>
      <c r="D16" s="310" t="s">
        <v>149</v>
      </c>
      <c r="E16" s="83">
        <v>0.2</v>
      </c>
      <c r="F16" s="84"/>
    </row>
    <row r="17" spans="2:6" ht="12.75">
      <c r="B17" s="82"/>
      <c r="C17" s="36" t="s">
        <v>180</v>
      </c>
      <c r="D17" s="310"/>
      <c r="E17" s="83">
        <f>E18+E19+E20</f>
        <v>144.40000000000003</v>
      </c>
      <c r="F17" s="84">
        <f>F18+F19</f>
        <v>135.158</v>
      </c>
    </row>
    <row r="18" spans="2:6" ht="12.75">
      <c r="B18" s="82"/>
      <c r="C18" s="37" t="s">
        <v>181</v>
      </c>
      <c r="D18" s="311" t="s">
        <v>149</v>
      </c>
      <c r="E18" s="85">
        <v>133.8</v>
      </c>
      <c r="F18" s="66">
        <v>130.958</v>
      </c>
    </row>
    <row r="19" spans="2:6" ht="12.75">
      <c r="B19" s="82"/>
      <c r="C19" s="37" t="s">
        <v>182</v>
      </c>
      <c r="D19" s="311" t="s">
        <v>149</v>
      </c>
      <c r="E19" s="85">
        <v>5.3</v>
      </c>
      <c r="F19" s="66">
        <v>4.2</v>
      </c>
    </row>
    <row r="20" spans="2:6" ht="25.5" customHeight="1">
      <c r="B20" s="82"/>
      <c r="C20" s="50" t="s">
        <v>528</v>
      </c>
      <c r="D20" s="361" t="s">
        <v>648</v>
      </c>
      <c r="E20" s="85">
        <v>5.3</v>
      </c>
      <c r="F20" s="66"/>
    </row>
    <row r="21" spans="2:6" ht="12.75">
      <c r="B21" s="82"/>
      <c r="C21" s="36" t="s">
        <v>183</v>
      </c>
      <c r="D21" s="310" t="s">
        <v>149</v>
      </c>
      <c r="E21" s="83">
        <v>9.53</v>
      </c>
      <c r="F21" s="84">
        <v>7.84</v>
      </c>
    </row>
    <row r="22" spans="2:6" ht="12.75">
      <c r="B22" s="82"/>
      <c r="C22" s="36" t="s">
        <v>184</v>
      </c>
      <c r="D22" s="310" t="s">
        <v>149</v>
      </c>
      <c r="E22" s="83">
        <v>0.6</v>
      </c>
      <c r="F22" s="87"/>
    </row>
    <row r="23" spans="2:6" ht="12.75">
      <c r="B23" s="82"/>
      <c r="C23" s="36" t="s">
        <v>185</v>
      </c>
      <c r="D23" s="310"/>
      <c r="E23" s="83">
        <f>E24+E25+E26</f>
        <v>357.3</v>
      </c>
      <c r="F23" s="60">
        <f>F24+F25+F26</f>
        <v>8.9</v>
      </c>
    </row>
    <row r="24" spans="2:6" ht="12.75" customHeight="1">
      <c r="B24" s="82"/>
      <c r="C24" s="37" t="s">
        <v>186</v>
      </c>
      <c r="D24" s="313" t="s">
        <v>649</v>
      </c>
      <c r="E24" s="85">
        <v>343.6</v>
      </c>
      <c r="F24" s="66"/>
    </row>
    <row r="25" spans="2:6" ht="12.75">
      <c r="B25" s="82"/>
      <c r="C25" s="37" t="s">
        <v>187</v>
      </c>
      <c r="D25" s="311" t="s">
        <v>149</v>
      </c>
      <c r="E25" s="85">
        <v>9.7</v>
      </c>
      <c r="F25" s="348">
        <v>8.9</v>
      </c>
    </row>
    <row r="26" spans="2:6" ht="12.75">
      <c r="B26" s="82"/>
      <c r="C26" s="37" t="s">
        <v>188</v>
      </c>
      <c r="D26" s="313" t="s">
        <v>649</v>
      </c>
      <c r="E26" s="85">
        <v>4</v>
      </c>
      <c r="F26" s="86"/>
    </row>
    <row r="27" spans="2:6" ht="12.75">
      <c r="B27" s="82"/>
      <c r="C27" s="36" t="s">
        <v>189</v>
      </c>
      <c r="D27" s="311"/>
      <c r="E27" s="83">
        <f>E28+E29+E30</f>
        <v>446.29999999999995</v>
      </c>
      <c r="F27" s="84">
        <f>F29+F30</f>
        <v>264.661</v>
      </c>
    </row>
    <row r="28" spans="2:6" ht="12.75">
      <c r="B28" s="82"/>
      <c r="C28" s="37" t="s">
        <v>190</v>
      </c>
      <c r="D28" s="313" t="s">
        <v>649</v>
      </c>
      <c r="E28" s="85">
        <v>141.2</v>
      </c>
      <c r="F28" s="86"/>
    </row>
    <row r="29" spans="2:6" ht="12.75">
      <c r="B29" s="82"/>
      <c r="C29" s="38" t="s">
        <v>187</v>
      </c>
      <c r="D29" s="312" t="s">
        <v>149</v>
      </c>
      <c r="E29" s="88">
        <v>4.2</v>
      </c>
      <c r="F29" s="318">
        <v>3.5</v>
      </c>
    </row>
    <row r="30" spans="2:6" ht="12.75" customHeight="1">
      <c r="B30" s="82"/>
      <c r="C30" s="26" t="s">
        <v>191</v>
      </c>
      <c r="D30" s="361" t="s">
        <v>150</v>
      </c>
      <c r="E30" s="333">
        <v>300.9</v>
      </c>
      <c r="F30" s="336">
        <v>261.161</v>
      </c>
    </row>
    <row r="31" spans="2:6" ht="12.75">
      <c r="B31" s="82"/>
      <c r="C31" s="35" t="s">
        <v>542</v>
      </c>
      <c r="D31" s="314"/>
      <c r="E31" s="80">
        <f>E32+E33</f>
        <v>202.6</v>
      </c>
      <c r="F31" s="91">
        <f>F32+F33</f>
        <v>4.4</v>
      </c>
    </row>
    <row r="32" spans="2:6" ht="12.75">
      <c r="B32" s="82"/>
      <c r="C32" s="37" t="s">
        <v>199</v>
      </c>
      <c r="D32" s="313" t="s">
        <v>457</v>
      </c>
      <c r="E32" s="85">
        <v>5.9</v>
      </c>
      <c r="F32" s="66">
        <v>4.4</v>
      </c>
    </row>
    <row r="33" spans="2:6" ht="12.75">
      <c r="B33" s="82"/>
      <c r="C33" s="37" t="s">
        <v>246</v>
      </c>
      <c r="D33" s="311"/>
      <c r="E33" s="362">
        <f>SUM(E34:E43)</f>
        <v>196.7</v>
      </c>
      <c r="F33" s="32"/>
    </row>
    <row r="34" spans="2:6" ht="12.75">
      <c r="B34" s="82"/>
      <c r="C34" s="50" t="s">
        <v>217</v>
      </c>
      <c r="D34" s="313" t="s">
        <v>192</v>
      </c>
      <c r="E34" s="33">
        <v>24.624</v>
      </c>
      <c r="F34" s="32"/>
    </row>
    <row r="35" spans="2:6" ht="12.75">
      <c r="B35" s="82"/>
      <c r="C35" s="37"/>
      <c r="D35" s="313" t="s">
        <v>193</v>
      </c>
      <c r="E35" s="33">
        <v>11.856</v>
      </c>
      <c r="F35" s="32"/>
    </row>
    <row r="36" spans="2:6" ht="12.75">
      <c r="B36" s="82"/>
      <c r="C36" s="37"/>
      <c r="D36" s="313" t="s">
        <v>194</v>
      </c>
      <c r="E36" s="33">
        <v>11.856</v>
      </c>
      <c r="F36" s="32"/>
    </row>
    <row r="37" spans="2:6" ht="12.75">
      <c r="B37" s="82"/>
      <c r="C37" s="37"/>
      <c r="D37" s="313" t="s">
        <v>195</v>
      </c>
      <c r="E37" s="33">
        <v>5.776</v>
      </c>
      <c r="F37" s="32"/>
    </row>
    <row r="38" spans="2:6" ht="12.75">
      <c r="B38" s="82"/>
      <c r="C38" s="37"/>
      <c r="D38" s="313" t="s">
        <v>196</v>
      </c>
      <c r="E38" s="33">
        <v>8.208</v>
      </c>
      <c r="F38" s="32"/>
    </row>
    <row r="39" spans="2:6" ht="12.75">
      <c r="B39" s="82"/>
      <c r="C39" s="37"/>
      <c r="D39" s="313" t="s">
        <v>456</v>
      </c>
      <c r="E39" s="89">
        <v>20.064</v>
      </c>
      <c r="F39" s="32"/>
    </row>
    <row r="40" spans="2:6" ht="12.75">
      <c r="B40" s="82"/>
      <c r="C40" s="37"/>
      <c r="D40" s="313" t="s">
        <v>197</v>
      </c>
      <c r="E40" s="33">
        <v>17.328</v>
      </c>
      <c r="F40" s="32"/>
    </row>
    <row r="41" spans="2:6" ht="12.75">
      <c r="B41" s="82"/>
      <c r="C41" s="37"/>
      <c r="D41" s="313" t="s">
        <v>458</v>
      </c>
      <c r="E41" s="33">
        <v>6.688</v>
      </c>
      <c r="F41" s="32"/>
    </row>
    <row r="42" spans="2:6" ht="12.75">
      <c r="B42" s="82"/>
      <c r="C42" s="37"/>
      <c r="D42" s="313" t="s">
        <v>459</v>
      </c>
      <c r="E42" s="33">
        <v>31.008</v>
      </c>
      <c r="F42" s="32"/>
    </row>
    <row r="43" spans="2:6" ht="12.75">
      <c r="B43" s="82"/>
      <c r="C43" s="37"/>
      <c r="D43" s="313" t="s">
        <v>198</v>
      </c>
      <c r="E43" s="89">
        <v>59.292</v>
      </c>
      <c r="F43" s="32"/>
    </row>
    <row r="44" spans="2:6" ht="12.75">
      <c r="B44" s="82"/>
      <c r="C44" s="36" t="s">
        <v>540</v>
      </c>
      <c r="D44" s="310"/>
      <c r="E44" s="83">
        <f>E45+E46</f>
        <v>8.168</v>
      </c>
      <c r="F44" s="60">
        <f>F45+F46</f>
        <v>4.76</v>
      </c>
    </row>
    <row r="45" spans="2:6" ht="12.75">
      <c r="B45" s="82"/>
      <c r="C45" s="36" t="s">
        <v>539</v>
      </c>
      <c r="D45" s="313" t="s">
        <v>203</v>
      </c>
      <c r="E45" s="334">
        <v>6.467</v>
      </c>
      <c r="F45" s="336">
        <v>3.106</v>
      </c>
    </row>
    <row r="46" spans="2:6" ht="12.75">
      <c r="B46" s="82"/>
      <c r="C46" s="36"/>
      <c r="D46" s="313" t="s">
        <v>649</v>
      </c>
      <c r="E46" s="334">
        <v>1.701</v>
      </c>
      <c r="F46" s="336">
        <v>1.654</v>
      </c>
    </row>
    <row r="47" spans="2:6" ht="26.25" customHeight="1">
      <c r="B47" s="82"/>
      <c r="C47" s="315" t="s">
        <v>460</v>
      </c>
      <c r="D47" s="313" t="s">
        <v>203</v>
      </c>
      <c r="E47" s="83">
        <v>0.1</v>
      </c>
      <c r="F47" s="32"/>
    </row>
    <row r="48" spans="2:6" ht="12.75">
      <c r="B48" s="82"/>
      <c r="C48" s="36" t="s">
        <v>79</v>
      </c>
      <c r="D48" s="310"/>
      <c r="E48" s="83">
        <f>SUM(E49:E58)</f>
        <v>9.100000000000001</v>
      </c>
      <c r="F48" s="60"/>
    </row>
    <row r="49" spans="2:6" ht="12.75">
      <c r="B49" s="82"/>
      <c r="C49" s="50" t="s">
        <v>216</v>
      </c>
      <c r="D49" s="311" t="s">
        <v>192</v>
      </c>
      <c r="E49" s="85">
        <v>0.9</v>
      </c>
      <c r="F49" s="32"/>
    </row>
    <row r="50" spans="2:6" ht="12.75">
      <c r="B50" s="82"/>
      <c r="C50" s="37"/>
      <c r="D50" s="311" t="s">
        <v>193</v>
      </c>
      <c r="E50" s="85">
        <v>0.9</v>
      </c>
      <c r="F50" s="32"/>
    </row>
    <row r="51" spans="2:6" ht="12.75">
      <c r="B51" s="82"/>
      <c r="C51" s="37"/>
      <c r="D51" s="311" t="s">
        <v>194</v>
      </c>
      <c r="E51" s="85">
        <v>0.9</v>
      </c>
      <c r="F51" s="32"/>
    </row>
    <row r="52" spans="2:6" ht="12.75">
      <c r="B52" s="82"/>
      <c r="C52" s="37"/>
      <c r="D52" s="311" t="s">
        <v>195</v>
      </c>
      <c r="E52" s="85">
        <v>0.9</v>
      </c>
      <c r="F52" s="32"/>
    </row>
    <row r="53" spans="2:6" ht="12.75">
      <c r="B53" s="82"/>
      <c r="C53" s="37"/>
      <c r="D53" s="311" t="s">
        <v>196</v>
      </c>
      <c r="E53" s="85">
        <v>0.9</v>
      </c>
      <c r="F53" s="32"/>
    </row>
    <row r="54" spans="2:6" ht="12.75">
      <c r="B54" s="82"/>
      <c r="C54" s="37"/>
      <c r="D54" s="313" t="s">
        <v>456</v>
      </c>
      <c r="E54" s="85">
        <v>0.9</v>
      </c>
      <c r="F54" s="32"/>
    </row>
    <row r="55" spans="2:6" ht="12.75">
      <c r="B55" s="82"/>
      <c r="C55" s="37"/>
      <c r="D55" s="311" t="s">
        <v>197</v>
      </c>
      <c r="E55" s="85">
        <v>0.9</v>
      </c>
      <c r="F55" s="32"/>
    </row>
    <row r="56" spans="2:6" ht="12.75">
      <c r="B56" s="82"/>
      <c r="C56" s="37"/>
      <c r="D56" s="313" t="s">
        <v>458</v>
      </c>
      <c r="E56" s="85">
        <v>0.9</v>
      </c>
      <c r="F56" s="32"/>
    </row>
    <row r="57" spans="2:6" ht="12.75">
      <c r="B57" s="82"/>
      <c r="C57" s="37"/>
      <c r="D57" s="313" t="s">
        <v>459</v>
      </c>
      <c r="E57" s="85">
        <v>0.9</v>
      </c>
      <c r="F57" s="32"/>
    </row>
    <row r="58" spans="2:6" ht="12.75">
      <c r="B58" s="82"/>
      <c r="C58" s="37"/>
      <c r="D58" s="311" t="s">
        <v>198</v>
      </c>
      <c r="E58" s="85">
        <v>1</v>
      </c>
      <c r="F58" s="92"/>
    </row>
    <row r="59" spans="2:6" ht="12.75">
      <c r="B59" s="82"/>
      <c r="C59" s="36" t="s">
        <v>200</v>
      </c>
      <c r="D59" s="310"/>
      <c r="E59" s="93">
        <f>E60+E61+E71</f>
        <v>488.39799999999997</v>
      </c>
      <c r="F59" s="60">
        <f>F61+F71</f>
        <v>172.792</v>
      </c>
    </row>
    <row r="60" spans="2:6" ht="12.75">
      <c r="B60" s="82"/>
      <c r="C60" s="37" t="s">
        <v>201</v>
      </c>
      <c r="D60" s="313" t="s">
        <v>438</v>
      </c>
      <c r="E60" s="94">
        <v>285</v>
      </c>
      <c r="F60" s="32"/>
    </row>
    <row r="61" spans="2:6" ht="12.75">
      <c r="B61" s="82"/>
      <c r="C61" s="37" t="s">
        <v>202</v>
      </c>
      <c r="D61" s="311"/>
      <c r="E61" s="93">
        <f>SUM(E62:E70)</f>
        <v>194.39999999999998</v>
      </c>
      <c r="F61" s="60">
        <f>SUM(F62:F70)</f>
        <v>168.992</v>
      </c>
    </row>
    <row r="62" spans="2:6" ht="12.75">
      <c r="B62" s="82"/>
      <c r="C62" s="50" t="s">
        <v>216</v>
      </c>
      <c r="D62" s="313" t="s">
        <v>192</v>
      </c>
      <c r="E62" s="89">
        <v>9.674</v>
      </c>
      <c r="F62" s="90">
        <v>8.553</v>
      </c>
    </row>
    <row r="63" spans="2:6" ht="12.75">
      <c r="B63" s="82"/>
      <c r="C63" s="37"/>
      <c r="D63" s="313" t="s">
        <v>193</v>
      </c>
      <c r="E63" s="89">
        <v>9.704</v>
      </c>
      <c r="F63" s="90">
        <v>8.948</v>
      </c>
    </row>
    <row r="64" spans="2:6" ht="12.75">
      <c r="B64" s="82"/>
      <c r="C64" s="37"/>
      <c r="D64" s="313" t="s">
        <v>194</v>
      </c>
      <c r="E64" s="89">
        <v>11.179</v>
      </c>
      <c r="F64" s="90">
        <v>10.534</v>
      </c>
    </row>
    <row r="65" spans="2:6" ht="12.75">
      <c r="B65" s="82"/>
      <c r="C65" s="37"/>
      <c r="D65" s="313" t="s">
        <v>195</v>
      </c>
      <c r="E65" s="89">
        <v>7.363</v>
      </c>
      <c r="F65" s="90">
        <v>6.644</v>
      </c>
    </row>
    <row r="66" spans="2:6" ht="12.75">
      <c r="B66" s="82"/>
      <c r="C66" s="37"/>
      <c r="D66" s="313" t="s">
        <v>196</v>
      </c>
      <c r="E66" s="89">
        <v>8.84</v>
      </c>
      <c r="F66" s="90">
        <v>7.837</v>
      </c>
    </row>
    <row r="67" spans="2:6" ht="12.75">
      <c r="B67" s="82"/>
      <c r="C67" s="37"/>
      <c r="D67" s="313" t="s">
        <v>197</v>
      </c>
      <c r="E67" s="95">
        <v>11.039</v>
      </c>
      <c r="F67" s="90">
        <v>10.172</v>
      </c>
    </row>
    <row r="68" spans="2:6" ht="12.75">
      <c r="B68" s="82"/>
      <c r="C68" s="37"/>
      <c r="D68" s="313" t="s">
        <v>458</v>
      </c>
      <c r="E68" s="89">
        <v>8.41</v>
      </c>
      <c r="F68" s="90">
        <v>8.086</v>
      </c>
    </row>
    <row r="69" spans="2:6" ht="12.75">
      <c r="B69" s="82"/>
      <c r="C69" s="37"/>
      <c r="D69" s="313" t="s">
        <v>459</v>
      </c>
      <c r="E69" s="89">
        <v>11.972</v>
      </c>
      <c r="F69" s="90">
        <v>10.671</v>
      </c>
    </row>
    <row r="70" spans="2:6" ht="12.75">
      <c r="B70" s="82"/>
      <c r="C70" s="37"/>
      <c r="D70" s="313" t="s">
        <v>203</v>
      </c>
      <c r="E70" s="89">
        <v>116.219</v>
      </c>
      <c r="F70" s="90">
        <v>97.547</v>
      </c>
    </row>
    <row r="71" spans="2:6" ht="12.75">
      <c r="B71" s="82"/>
      <c r="C71" s="36" t="s">
        <v>530</v>
      </c>
      <c r="D71" s="313" t="s">
        <v>203</v>
      </c>
      <c r="E71" s="362">
        <v>8.998</v>
      </c>
      <c r="F71" s="363">
        <v>3.8</v>
      </c>
    </row>
    <row r="72" spans="2:6" ht="12.75">
      <c r="B72" s="82"/>
      <c r="C72" s="36" t="s">
        <v>80</v>
      </c>
      <c r="D72" s="310" t="s">
        <v>80</v>
      </c>
      <c r="E72" s="83">
        <v>778.9</v>
      </c>
      <c r="F72" s="84">
        <v>733.783</v>
      </c>
    </row>
    <row r="73" spans="2:6" ht="27.75" customHeight="1" thickBot="1">
      <c r="B73" s="82"/>
      <c r="C73" s="39" t="s">
        <v>159</v>
      </c>
      <c r="D73" s="364" t="s">
        <v>107</v>
      </c>
      <c r="E73" s="96">
        <v>261.4</v>
      </c>
      <c r="F73" s="321">
        <v>178.872</v>
      </c>
    </row>
    <row r="74" spans="2:6" ht="16.5" thickBot="1">
      <c r="B74" s="78"/>
      <c r="C74" s="40" t="s">
        <v>247</v>
      </c>
      <c r="D74" s="34"/>
      <c r="E74" s="61">
        <f>SUM(E9:E17)+E21+E22+E23+E27+E31+E44+E48+E59+E72+E73+E47</f>
        <v>2808.796</v>
      </c>
      <c r="F74" s="97">
        <f>SUM(F9:F17)+F21+F22+F23+F27+F31+F44+F48+F59+F72+F73</f>
        <v>1594.4660000000001</v>
      </c>
    </row>
  </sheetData>
  <sheetProtection/>
  <mergeCells count="5">
    <mergeCell ref="C7:C8"/>
    <mergeCell ref="D7:D8"/>
    <mergeCell ref="E7:E8"/>
    <mergeCell ref="F7:F8"/>
    <mergeCell ref="B7:B8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G58"/>
  <sheetViews>
    <sheetView zoomScalePageLayoutView="0" workbookViewId="0" topLeftCell="A1">
      <selection activeCell="A2" sqref="A2:G58"/>
    </sheetView>
  </sheetViews>
  <sheetFormatPr defaultColWidth="9.140625" defaultRowHeight="12.75"/>
  <cols>
    <col min="3" max="3" width="5.00390625" style="0" customWidth="1"/>
    <col min="4" max="4" width="45.28125" style="0" customWidth="1"/>
    <col min="5" max="5" width="10.421875" style="0" customWidth="1"/>
    <col min="6" max="6" width="10.00390625" style="0" customWidth="1"/>
    <col min="7" max="7" width="11.140625" style="0" customWidth="1"/>
    <col min="8" max="8" width="9.57421875" style="0" bestFit="1" customWidth="1"/>
  </cols>
  <sheetData>
    <row r="2" spans="4:5" ht="15.75">
      <c r="D2" s="2"/>
      <c r="E2" s="98" t="s">
        <v>148</v>
      </c>
    </row>
    <row r="3" spans="5:6" ht="12.75">
      <c r="E3" s="74" t="s">
        <v>675</v>
      </c>
      <c r="F3" s="12"/>
    </row>
    <row r="4" spans="4:5" ht="15.75">
      <c r="D4" s="1"/>
      <c r="E4" s="98" t="s">
        <v>208</v>
      </c>
    </row>
    <row r="5" spans="4:6" ht="15.75">
      <c r="D5" s="1"/>
      <c r="E5" s="1"/>
      <c r="F5" s="1"/>
    </row>
    <row r="6" spans="4:6" ht="15.75">
      <c r="D6" s="3" t="s">
        <v>210</v>
      </c>
      <c r="E6" s="3"/>
      <c r="F6" s="3"/>
    </row>
    <row r="7" spans="4:6" ht="15.75">
      <c r="D7" s="3" t="s">
        <v>512</v>
      </c>
      <c r="E7" s="3"/>
      <c r="F7" s="3"/>
    </row>
    <row r="9" spans="4:6" ht="12.75">
      <c r="D9" s="293"/>
      <c r="E9" s="293"/>
      <c r="F9" s="293"/>
    </row>
    <row r="10" spans="4:7" ht="12.75">
      <c r="D10" s="294"/>
      <c r="E10" s="294"/>
      <c r="F10" s="294"/>
      <c r="G10" s="31" t="s">
        <v>537</v>
      </c>
    </row>
    <row r="11" spans="4:7" ht="1.5" customHeight="1" thickBot="1">
      <c r="D11" s="294"/>
      <c r="E11" s="294"/>
      <c r="F11" s="294"/>
      <c r="G11" t="s">
        <v>166</v>
      </c>
    </row>
    <row r="12" spans="3:7" ht="12.75" customHeight="1">
      <c r="C12" s="942" t="s">
        <v>445</v>
      </c>
      <c r="D12" s="945" t="s">
        <v>163</v>
      </c>
      <c r="E12" s="947" t="s">
        <v>206</v>
      </c>
      <c r="F12" s="947" t="s">
        <v>244</v>
      </c>
      <c r="G12" s="950" t="s">
        <v>207</v>
      </c>
    </row>
    <row r="13" spans="3:7" ht="12.75">
      <c r="C13" s="943"/>
      <c r="D13" s="946"/>
      <c r="E13" s="948"/>
      <c r="F13" s="948"/>
      <c r="G13" s="951"/>
    </row>
    <row r="14" spans="3:7" ht="20.25" customHeight="1">
      <c r="C14" s="944"/>
      <c r="D14" s="946"/>
      <c r="E14" s="949"/>
      <c r="F14" s="949"/>
      <c r="G14" s="952"/>
    </row>
    <row r="15" spans="3:7" ht="12.75">
      <c r="C15" s="82" t="s">
        <v>7</v>
      </c>
      <c r="D15" s="44" t="s">
        <v>149</v>
      </c>
      <c r="E15" s="42">
        <v>28910.73</v>
      </c>
      <c r="F15" s="42"/>
      <c r="G15" s="295"/>
    </row>
    <row r="16" spans="3:7" ht="24">
      <c r="C16" s="21" t="s">
        <v>9</v>
      </c>
      <c r="D16" s="67" t="s">
        <v>446</v>
      </c>
      <c r="E16" s="323">
        <v>28790.73</v>
      </c>
      <c r="F16" s="42"/>
      <c r="G16" s="295"/>
    </row>
    <row r="17" spans="3:7" ht="12.75">
      <c r="C17" s="21" t="s">
        <v>11</v>
      </c>
      <c r="D17" s="44" t="s">
        <v>103</v>
      </c>
      <c r="E17" s="42">
        <v>6409.56</v>
      </c>
      <c r="F17" s="42"/>
      <c r="G17" s="295"/>
    </row>
    <row r="18" spans="3:7" ht="12.75">
      <c r="C18" s="21" t="s">
        <v>13</v>
      </c>
      <c r="D18" s="44" t="s">
        <v>104</v>
      </c>
      <c r="E18" s="42">
        <v>2030.18</v>
      </c>
      <c r="F18" s="42"/>
      <c r="G18" s="295"/>
    </row>
    <row r="19" spans="3:7" ht="12.75">
      <c r="C19" s="21" t="s">
        <v>14</v>
      </c>
      <c r="D19" s="297" t="s">
        <v>107</v>
      </c>
      <c r="E19" s="42">
        <v>15642.25</v>
      </c>
      <c r="F19" s="42"/>
      <c r="G19" s="295"/>
    </row>
    <row r="20" spans="3:7" ht="12.75">
      <c r="C20" s="21" t="s">
        <v>15</v>
      </c>
      <c r="D20" s="297" t="s">
        <v>105</v>
      </c>
      <c r="E20" s="42">
        <v>190.21</v>
      </c>
      <c r="F20" s="42"/>
      <c r="G20" s="295"/>
    </row>
    <row r="21" spans="3:7" ht="12.75">
      <c r="C21" s="21" t="s">
        <v>16</v>
      </c>
      <c r="D21" s="296" t="s">
        <v>150</v>
      </c>
      <c r="E21" s="42">
        <v>5331.16</v>
      </c>
      <c r="F21" s="42"/>
      <c r="G21" s="295"/>
    </row>
    <row r="22" spans="3:7" ht="24">
      <c r="C22" s="120" t="s">
        <v>19</v>
      </c>
      <c r="D22" s="298" t="s">
        <v>165</v>
      </c>
      <c r="E22" s="299">
        <v>8472.9</v>
      </c>
      <c r="F22" s="42"/>
      <c r="G22" s="295"/>
    </row>
    <row r="23" spans="3:7" ht="12.75">
      <c r="C23" s="120" t="s">
        <v>22</v>
      </c>
      <c r="D23" s="298" t="s">
        <v>526</v>
      </c>
      <c r="E23" s="299">
        <v>48015.43</v>
      </c>
      <c r="F23" s="42"/>
      <c r="G23" s="295"/>
    </row>
    <row r="24" spans="3:7" ht="12.75">
      <c r="C24" s="21" t="s">
        <v>25</v>
      </c>
      <c r="D24" s="44" t="s">
        <v>109</v>
      </c>
      <c r="E24" s="42">
        <v>1594.75</v>
      </c>
      <c r="F24" s="42"/>
      <c r="G24" s="295"/>
    </row>
    <row r="25" spans="3:7" ht="12.75">
      <c r="C25" s="21" t="s">
        <v>28</v>
      </c>
      <c r="D25" s="44" t="s">
        <v>110</v>
      </c>
      <c r="E25" s="42">
        <v>532.94</v>
      </c>
      <c r="F25" s="42"/>
      <c r="G25" s="295"/>
    </row>
    <row r="26" spans="3:7" ht="12.75">
      <c r="C26" s="21" t="s">
        <v>31</v>
      </c>
      <c r="D26" s="44" t="s">
        <v>112</v>
      </c>
      <c r="E26" s="42">
        <v>3548.92</v>
      </c>
      <c r="F26" s="42"/>
      <c r="G26" s="295"/>
    </row>
    <row r="27" spans="3:7" ht="12.75">
      <c r="C27" s="21" t="s">
        <v>34</v>
      </c>
      <c r="D27" s="44" t="s">
        <v>111</v>
      </c>
      <c r="E27" s="42">
        <v>80</v>
      </c>
      <c r="F27" s="42"/>
      <c r="G27" s="295"/>
    </row>
    <row r="28" spans="3:7" ht="12.75">
      <c r="C28" s="21" t="s">
        <v>37</v>
      </c>
      <c r="D28" s="44" t="s">
        <v>114</v>
      </c>
      <c r="E28" s="42">
        <v>62.77</v>
      </c>
      <c r="F28" s="42"/>
      <c r="G28" s="295"/>
    </row>
    <row r="29" spans="3:7" ht="12.75">
      <c r="C29" s="21" t="s">
        <v>40</v>
      </c>
      <c r="D29" s="44" t="s">
        <v>224</v>
      </c>
      <c r="E29" s="42">
        <v>465.87</v>
      </c>
      <c r="F29" s="42"/>
      <c r="G29" s="295"/>
    </row>
    <row r="30" spans="3:7" ht="12.75">
      <c r="C30" s="21" t="s">
        <v>43</v>
      </c>
      <c r="D30" s="44" t="s">
        <v>151</v>
      </c>
      <c r="E30" s="42">
        <v>422.65</v>
      </c>
      <c r="F30" s="42"/>
      <c r="G30" s="295"/>
    </row>
    <row r="31" spans="3:7" ht="12.75">
      <c r="C31" s="21" t="s">
        <v>45</v>
      </c>
      <c r="D31" s="44" t="s">
        <v>117</v>
      </c>
      <c r="E31" s="42">
        <v>10209.18</v>
      </c>
      <c r="F31" s="42"/>
      <c r="G31" s="295"/>
    </row>
    <row r="32" spans="3:7" ht="12.75">
      <c r="C32" s="21" t="s">
        <v>47</v>
      </c>
      <c r="D32" s="44" t="s">
        <v>152</v>
      </c>
      <c r="E32" s="42">
        <v>1919.76</v>
      </c>
      <c r="F32" s="42"/>
      <c r="G32" s="295"/>
    </row>
    <row r="33" spans="3:7" ht="12.75">
      <c r="C33" s="21" t="s">
        <v>50</v>
      </c>
      <c r="D33" s="44" t="s">
        <v>153</v>
      </c>
      <c r="E33" s="42">
        <v>4854.63</v>
      </c>
      <c r="F33" s="42"/>
      <c r="G33" s="295"/>
    </row>
    <row r="34" spans="3:7" ht="12.75">
      <c r="C34" s="21" t="s">
        <v>52</v>
      </c>
      <c r="D34" s="44" t="s">
        <v>120</v>
      </c>
      <c r="E34" s="42">
        <v>2034.43</v>
      </c>
      <c r="F34" s="42"/>
      <c r="G34" s="295"/>
    </row>
    <row r="35" spans="3:7" ht="12.75">
      <c r="C35" s="21" t="s">
        <v>121</v>
      </c>
      <c r="D35" s="44" t="s">
        <v>122</v>
      </c>
      <c r="E35" s="42">
        <v>75.05</v>
      </c>
      <c r="F35" s="42"/>
      <c r="G35" s="295"/>
    </row>
    <row r="36" spans="3:7" ht="12.75">
      <c r="C36" s="21" t="s">
        <v>54</v>
      </c>
      <c r="D36" s="44" t="s">
        <v>235</v>
      </c>
      <c r="E36" s="42">
        <v>8807.45</v>
      </c>
      <c r="F36" s="42"/>
      <c r="G36" s="295"/>
    </row>
    <row r="37" spans="3:7" ht="12.75">
      <c r="C37" s="21" t="s">
        <v>55</v>
      </c>
      <c r="D37" s="44" t="s">
        <v>327</v>
      </c>
      <c r="E37" s="42">
        <v>548.88</v>
      </c>
      <c r="F37" s="42"/>
      <c r="G37" s="295"/>
    </row>
    <row r="38" spans="3:7" ht="12.75">
      <c r="C38" s="21" t="s">
        <v>57</v>
      </c>
      <c r="D38" s="44" t="s">
        <v>328</v>
      </c>
      <c r="E38" s="42">
        <v>512.92</v>
      </c>
      <c r="F38" s="42"/>
      <c r="G38" s="295"/>
    </row>
    <row r="39" spans="3:7" ht="12.75">
      <c r="C39" s="21" t="s">
        <v>59</v>
      </c>
      <c r="D39" s="44" t="s">
        <v>507</v>
      </c>
      <c r="E39" s="42">
        <v>466.32</v>
      </c>
      <c r="F39" s="42"/>
      <c r="G39" s="295"/>
    </row>
    <row r="40" spans="3:7" ht="12.75">
      <c r="C40" s="21" t="s">
        <v>62</v>
      </c>
      <c r="D40" s="44" t="s">
        <v>236</v>
      </c>
      <c r="E40" s="42">
        <v>184.94</v>
      </c>
      <c r="F40" s="42"/>
      <c r="G40" s="295"/>
    </row>
    <row r="41" spans="3:7" ht="12.75">
      <c r="C41" s="21" t="s">
        <v>65</v>
      </c>
      <c r="D41" s="44" t="s">
        <v>172</v>
      </c>
      <c r="E41" s="42">
        <v>996.73</v>
      </c>
      <c r="F41" s="42"/>
      <c r="G41" s="295"/>
    </row>
    <row r="42" spans="3:7" ht="12.75">
      <c r="C42" s="21" t="s">
        <v>68</v>
      </c>
      <c r="D42" s="44" t="s">
        <v>133</v>
      </c>
      <c r="E42" s="42">
        <v>693.73</v>
      </c>
      <c r="F42" s="42"/>
      <c r="G42" s="295"/>
    </row>
    <row r="43" spans="3:7" ht="12.75">
      <c r="C43" s="21" t="s">
        <v>69</v>
      </c>
      <c r="D43" s="44" t="s">
        <v>514</v>
      </c>
      <c r="E43" s="42">
        <v>20</v>
      </c>
      <c r="F43" s="42"/>
      <c r="G43" s="295"/>
    </row>
    <row r="44" spans="3:7" ht="12.75">
      <c r="C44" s="21" t="s">
        <v>70</v>
      </c>
      <c r="D44" s="44" t="s">
        <v>467</v>
      </c>
      <c r="E44" s="42">
        <v>1635.67</v>
      </c>
      <c r="F44" s="42"/>
      <c r="G44" s="295"/>
    </row>
    <row r="45" spans="3:7" ht="12.75">
      <c r="C45" s="21" t="s">
        <v>71</v>
      </c>
      <c r="D45" s="44" t="s">
        <v>137</v>
      </c>
      <c r="E45" s="42">
        <v>2423.7</v>
      </c>
      <c r="F45" s="42"/>
      <c r="G45" s="295"/>
    </row>
    <row r="46" spans="3:7" ht="12.75">
      <c r="C46" s="21" t="s">
        <v>126</v>
      </c>
      <c r="D46" s="68" t="s">
        <v>161</v>
      </c>
      <c r="E46" s="42">
        <v>676.77</v>
      </c>
      <c r="F46" s="42"/>
      <c r="G46" s="295"/>
    </row>
    <row r="47" spans="3:7" ht="12.75">
      <c r="C47" s="21" t="s">
        <v>127</v>
      </c>
      <c r="D47" s="69" t="s">
        <v>162</v>
      </c>
      <c r="E47" s="42">
        <v>354</v>
      </c>
      <c r="F47" s="42"/>
      <c r="G47" s="295"/>
    </row>
    <row r="48" spans="3:7" ht="12.75">
      <c r="C48" s="21" t="s">
        <v>129</v>
      </c>
      <c r="D48" s="44" t="s">
        <v>144</v>
      </c>
      <c r="E48" s="42">
        <v>1766.16</v>
      </c>
      <c r="F48" s="42"/>
      <c r="G48" s="295"/>
    </row>
    <row r="49" spans="3:7" ht="12.75">
      <c r="C49" s="21" t="s">
        <v>130</v>
      </c>
      <c r="D49" s="44" t="s">
        <v>155</v>
      </c>
      <c r="E49" s="42">
        <v>1982.32</v>
      </c>
      <c r="F49" s="42"/>
      <c r="G49" s="295"/>
    </row>
    <row r="50" spans="3:7" ht="12.75">
      <c r="C50" s="21" t="s">
        <v>132</v>
      </c>
      <c r="D50" s="44" t="s">
        <v>146</v>
      </c>
      <c r="E50" s="42">
        <v>5693.16</v>
      </c>
      <c r="F50" s="42"/>
      <c r="G50" s="295"/>
    </row>
    <row r="51" spans="3:7" ht="12.75">
      <c r="C51" s="21" t="s">
        <v>134</v>
      </c>
      <c r="D51" s="44" t="s">
        <v>342</v>
      </c>
      <c r="E51" s="42">
        <v>512.1</v>
      </c>
      <c r="F51" s="42"/>
      <c r="G51" s="295"/>
    </row>
    <row r="52" spans="3:7" ht="12.75">
      <c r="C52" s="21" t="s">
        <v>135</v>
      </c>
      <c r="D52" s="44" t="s">
        <v>513</v>
      </c>
      <c r="E52" s="42">
        <v>1543.25</v>
      </c>
      <c r="F52" s="42"/>
      <c r="G52" s="295"/>
    </row>
    <row r="53" spans="3:7" ht="24">
      <c r="C53" s="300" t="s">
        <v>136</v>
      </c>
      <c r="D53" s="58" t="s">
        <v>205</v>
      </c>
      <c r="E53" s="42"/>
      <c r="F53" s="42">
        <v>76535.89</v>
      </c>
      <c r="G53" s="500"/>
    </row>
    <row r="54" spans="3:7" ht="12.75">
      <c r="C54" s="301" t="s">
        <v>138</v>
      </c>
      <c r="D54" s="302" t="s">
        <v>641</v>
      </c>
      <c r="E54" s="303"/>
      <c r="F54" s="303"/>
      <c r="G54" s="501">
        <v>394074</v>
      </c>
    </row>
    <row r="55" spans="3:7" ht="24">
      <c r="C55" s="300" t="s">
        <v>139</v>
      </c>
      <c r="D55" s="58" t="s">
        <v>532</v>
      </c>
      <c r="E55" s="42"/>
      <c r="F55" s="42"/>
      <c r="G55" s="502">
        <v>394074</v>
      </c>
    </row>
    <row r="56" spans="3:7" ht="12.75">
      <c r="C56" s="300" t="s">
        <v>140</v>
      </c>
      <c r="D56" s="58" t="s">
        <v>648</v>
      </c>
      <c r="E56" s="42"/>
      <c r="F56" s="42"/>
      <c r="G56" s="500">
        <v>132000</v>
      </c>
    </row>
    <row r="57" spans="3:7" ht="13.5" thickBot="1">
      <c r="C57" s="324" t="s">
        <v>141</v>
      </c>
      <c r="D57" s="326" t="s">
        <v>534</v>
      </c>
      <c r="E57" s="325"/>
      <c r="F57" s="325"/>
      <c r="G57" s="503">
        <v>132000</v>
      </c>
    </row>
    <row r="58" spans="3:7" ht="13.5" thickBot="1">
      <c r="C58" s="304" t="s">
        <v>136</v>
      </c>
      <c r="D58" s="305" t="s">
        <v>237</v>
      </c>
      <c r="E58" s="306">
        <f>SUM(E15:E52)-E16</f>
        <v>169621.47000000006</v>
      </c>
      <c r="F58" s="306">
        <f>F53</f>
        <v>76535.89</v>
      </c>
      <c r="G58" s="504">
        <f>G54+G57</f>
        <v>526074</v>
      </c>
    </row>
  </sheetData>
  <sheetProtection/>
  <mergeCells count="5">
    <mergeCell ref="C12:C14"/>
    <mergeCell ref="D12:D14"/>
    <mergeCell ref="E12:E14"/>
    <mergeCell ref="F12:F14"/>
    <mergeCell ref="G12:G14"/>
  </mergeCells>
  <printOptions/>
  <pageMargins left="0.7480314960629921" right="0" top="0.7874015748031497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1"/>
  <sheetViews>
    <sheetView zoomScalePageLayoutView="0" workbookViewId="0" topLeftCell="A1">
      <selection activeCell="A5" sqref="A5:O61"/>
    </sheetView>
  </sheetViews>
  <sheetFormatPr defaultColWidth="9.140625" defaultRowHeight="12.75"/>
  <cols>
    <col min="1" max="1" width="3.8515625" style="0" customWidth="1"/>
    <col min="2" max="2" width="23.140625" style="0" customWidth="1"/>
    <col min="3" max="3" width="9.8515625" style="0" customWidth="1"/>
    <col min="4" max="4" width="8.14062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11.421875" style="0" customWidth="1"/>
    <col min="13" max="13" width="11.7109375" style="0" customWidth="1"/>
    <col min="14" max="14" width="8.28125" style="0" customWidth="1"/>
    <col min="15" max="15" width="16.7109375" style="0" customWidth="1"/>
  </cols>
  <sheetData>
    <row r="2" spans="1:1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8" ht="12.75">
      <c r="A3" s="31"/>
      <c r="B3" s="31"/>
      <c r="C3" s="31"/>
      <c r="D3" s="31"/>
      <c r="E3" s="31"/>
      <c r="F3" s="31"/>
      <c r="G3" s="31"/>
      <c r="H3" s="31"/>
    </row>
    <row r="4" spans="1:8" ht="12.75">
      <c r="A4" s="31"/>
      <c r="B4" s="31"/>
      <c r="C4" s="31"/>
      <c r="E4" s="31"/>
      <c r="F4" s="31"/>
      <c r="G4" s="31"/>
      <c r="H4" s="31"/>
    </row>
    <row r="5" spans="1:12" ht="13.5" customHeight="1">
      <c r="A5" s="31"/>
      <c r="B5" s="31"/>
      <c r="C5" s="31"/>
      <c r="E5" s="31"/>
      <c r="F5" s="31"/>
      <c r="G5" s="31"/>
      <c r="H5" s="31"/>
      <c r="L5" s="31" t="s">
        <v>156</v>
      </c>
    </row>
    <row r="6" spans="1:12" ht="12.75">
      <c r="A6" s="31"/>
      <c r="B6" s="31"/>
      <c r="C6" s="31"/>
      <c r="E6" s="31"/>
      <c r="F6" s="31"/>
      <c r="G6" s="31"/>
      <c r="H6" s="31"/>
      <c r="L6" s="31" t="s">
        <v>676</v>
      </c>
    </row>
    <row r="7" spans="1:14" ht="12.75" customHeight="1">
      <c r="A7" s="31"/>
      <c r="B7" s="31"/>
      <c r="C7" s="31"/>
      <c r="E7" s="31"/>
      <c r="F7" s="31"/>
      <c r="G7" s="31"/>
      <c r="H7" s="31"/>
      <c r="L7" s="31" t="s">
        <v>209</v>
      </c>
      <c r="N7" s="307"/>
    </row>
    <row r="8" spans="1:14" ht="12.75" customHeight="1">
      <c r="A8" s="31"/>
      <c r="B8" s="968" t="s">
        <v>610</v>
      </c>
      <c r="C8" s="969"/>
      <c r="D8" s="969"/>
      <c r="E8" s="969"/>
      <c r="F8" s="969"/>
      <c r="G8" s="969"/>
      <c r="H8" s="31"/>
      <c r="I8" s="307"/>
      <c r="N8" s="307"/>
    </row>
    <row r="9" spans="1:14" ht="12" customHeight="1">
      <c r="A9" s="31"/>
      <c r="B9" s="969"/>
      <c r="C9" s="969"/>
      <c r="D9" s="969"/>
      <c r="E9" s="969"/>
      <c r="F9" s="969"/>
      <c r="G9" s="969"/>
      <c r="H9" s="31"/>
      <c r="I9" s="307"/>
      <c r="N9" s="307"/>
    </row>
    <row r="10" spans="1:14" ht="12.75">
      <c r="A10" s="31"/>
      <c r="B10" s="495"/>
      <c r="C10" s="495"/>
      <c r="D10" s="495"/>
      <c r="E10" s="495"/>
      <c r="F10" s="495"/>
      <c r="G10" s="495"/>
      <c r="H10" s="31"/>
      <c r="I10" s="307"/>
      <c r="N10" s="307"/>
    </row>
    <row r="11" ht="13.5" thickBot="1">
      <c r="J11" s="31" t="s">
        <v>650</v>
      </c>
    </row>
    <row r="12" spans="1:15" ht="12.75">
      <c r="A12" s="970" t="s">
        <v>3</v>
      </c>
      <c r="B12" s="973" t="s">
        <v>225</v>
      </c>
      <c r="C12" s="976" t="s">
        <v>669</v>
      </c>
      <c r="D12" s="978" t="s">
        <v>226</v>
      </c>
      <c r="E12" s="979"/>
      <c r="F12" s="979"/>
      <c r="G12" s="979"/>
      <c r="H12" s="980"/>
      <c r="I12" s="981" t="s">
        <v>570</v>
      </c>
      <c r="J12" s="981"/>
      <c r="K12" s="981"/>
      <c r="L12" s="981"/>
      <c r="M12" s="981"/>
      <c r="N12" s="982"/>
      <c r="O12" s="505" t="s">
        <v>227</v>
      </c>
    </row>
    <row r="13" spans="1:15" ht="12.75">
      <c r="A13" s="971"/>
      <c r="B13" s="974"/>
      <c r="C13" s="977"/>
      <c r="D13" s="983" t="s">
        <v>228</v>
      </c>
      <c r="E13" s="985" t="s">
        <v>229</v>
      </c>
      <c r="F13" s="983" t="s">
        <v>571</v>
      </c>
      <c r="G13" s="988" t="s">
        <v>230</v>
      </c>
      <c r="H13" s="957" t="s">
        <v>651</v>
      </c>
      <c r="I13" s="506"/>
      <c r="J13" s="506"/>
      <c r="K13" s="506"/>
      <c r="L13" s="506"/>
      <c r="M13" s="955"/>
      <c r="N13" s="956"/>
      <c r="O13" s="959"/>
    </row>
    <row r="14" spans="1:15" ht="53.25" customHeight="1" thickBot="1">
      <c r="A14" s="972"/>
      <c r="B14" s="975"/>
      <c r="C14" s="977"/>
      <c r="D14" s="984"/>
      <c r="E14" s="986"/>
      <c r="F14" s="987"/>
      <c r="G14" s="989"/>
      <c r="H14" s="958"/>
      <c r="I14" s="507" t="s">
        <v>231</v>
      </c>
      <c r="J14" s="508" t="s">
        <v>572</v>
      </c>
      <c r="K14" s="508" t="s">
        <v>573</v>
      </c>
      <c r="L14" s="508" t="s">
        <v>571</v>
      </c>
      <c r="M14" s="508" t="s">
        <v>574</v>
      </c>
      <c r="N14" s="509" t="s">
        <v>652</v>
      </c>
      <c r="O14" s="960"/>
    </row>
    <row r="15" spans="1:15" ht="53.25" customHeight="1">
      <c r="A15" s="449">
        <v>1</v>
      </c>
      <c r="B15" s="510" t="s">
        <v>575</v>
      </c>
      <c r="C15" s="511">
        <v>178.39</v>
      </c>
      <c r="D15" s="512">
        <v>0</v>
      </c>
      <c r="E15" s="511">
        <v>142.75</v>
      </c>
      <c r="F15" s="511"/>
      <c r="G15" s="513">
        <v>35.64</v>
      </c>
      <c r="H15" s="514"/>
      <c r="I15" s="515">
        <v>63.5</v>
      </c>
      <c r="J15" s="516">
        <v>0</v>
      </c>
      <c r="K15" s="517">
        <v>50</v>
      </c>
      <c r="L15" s="517"/>
      <c r="M15" s="518">
        <v>13.5</v>
      </c>
      <c r="N15" s="518"/>
      <c r="O15" s="519" t="s">
        <v>653</v>
      </c>
    </row>
    <row r="16" spans="1:15" ht="59.25" customHeight="1">
      <c r="A16" s="82">
        <v>2</v>
      </c>
      <c r="B16" s="419" t="s">
        <v>468</v>
      </c>
      <c r="C16" s="520">
        <v>160</v>
      </c>
      <c r="D16" s="520"/>
      <c r="E16" s="520">
        <v>136</v>
      </c>
      <c r="F16" s="520"/>
      <c r="G16" s="520">
        <v>24</v>
      </c>
      <c r="H16" s="521"/>
      <c r="I16" s="522">
        <v>160</v>
      </c>
      <c r="J16" s="520"/>
      <c r="K16" s="520">
        <v>136</v>
      </c>
      <c r="L16" s="520"/>
      <c r="M16" s="520">
        <v>24</v>
      </c>
      <c r="N16" s="520"/>
      <c r="O16" s="523" t="s">
        <v>654</v>
      </c>
    </row>
    <row r="17" spans="1:15" ht="105" customHeight="1">
      <c r="A17" s="82">
        <v>3</v>
      </c>
      <c r="B17" s="524" t="s">
        <v>469</v>
      </c>
      <c r="C17" s="525">
        <v>299.47</v>
      </c>
      <c r="D17" s="525"/>
      <c r="E17" s="525">
        <v>215.03</v>
      </c>
      <c r="F17" s="525"/>
      <c r="G17" s="525">
        <v>84.44</v>
      </c>
      <c r="H17" s="526"/>
      <c r="I17" s="527">
        <v>221.47</v>
      </c>
      <c r="J17" s="525"/>
      <c r="K17" s="525">
        <v>155.03</v>
      </c>
      <c r="L17" s="525"/>
      <c r="M17" s="525">
        <v>66.44</v>
      </c>
      <c r="N17" s="525"/>
      <c r="O17" s="523" t="s">
        <v>576</v>
      </c>
    </row>
    <row r="18" spans="1:15" ht="63.75">
      <c r="A18" s="82">
        <v>4</v>
      </c>
      <c r="B18" s="419" t="s">
        <v>577</v>
      </c>
      <c r="C18" s="450">
        <v>1417.01</v>
      </c>
      <c r="D18" s="450"/>
      <c r="E18" s="450"/>
      <c r="F18" s="450"/>
      <c r="G18" s="450">
        <v>1417</v>
      </c>
      <c r="H18" s="451"/>
      <c r="I18" s="528">
        <v>60</v>
      </c>
      <c r="J18" s="529"/>
      <c r="K18" s="529"/>
      <c r="L18" s="529"/>
      <c r="M18" s="529">
        <v>60</v>
      </c>
      <c r="N18" s="529"/>
      <c r="O18" s="452" t="s">
        <v>578</v>
      </c>
    </row>
    <row r="19" spans="1:15" ht="51.75" thickBot="1">
      <c r="A19" s="78">
        <v>5</v>
      </c>
      <c r="B19" s="453" t="s">
        <v>579</v>
      </c>
      <c r="C19" s="454">
        <v>244</v>
      </c>
      <c r="D19" s="455">
        <v>244</v>
      </c>
      <c r="E19" s="455"/>
      <c r="F19" s="455"/>
      <c r="G19" s="455"/>
      <c r="H19" s="456"/>
      <c r="I19" s="530">
        <v>122</v>
      </c>
      <c r="J19" s="455">
        <v>122</v>
      </c>
      <c r="K19" s="455"/>
      <c r="L19" s="455"/>
      <c r="M19" s="455"/>
      <c r="N19" s="455"/>
      <c r="O19" s="457" t="s">
        <v>580</v>
      </c>
    </row>
    <row r="20" spans="1:15" ht="13.5" thickBot="1">
      <c r="A20" s="448">
        <v>6</v>
      </c>
      <c r="B20" s="961" t="s">
        <v>581</v>
      </c>
      <c r="C20" s="961"/>
      <c r="D20" s="961"/>
      <c r="E20" s="961"/>
      <c r="F20" s="961"/>
      <c r="G20" s="962"/>
      <c r="H20" s="531"/>
      <c r="I20" s="532">
        <f>SUM(I15:I19)</f>
        <v>626.97</v>
      </c>
      <c r="J20" s="532">
        <f>SUM(J15:J19)</f>
        <v>122</v>
      </c>
      <c r="K20" s="532">
        <f>SUM(K15:K19)</f>
        <v>341.03</v>
      </c>
      <c r="L20" s="532">
        <f>SUM(L15:L19)</f>
        <v>0</v>
      </c>
      <c r="M20" s="533">
        <f>SUM(M15:M19)</f>
        <v>163.94</v>
      </c>
      <c r="N20" s="533"/>
      <c r="O20" s="534"/>
    </row>
    <row r="21" spans="1:15" ht="38.25">
      <c r="A21" s="449">
        <v>7</v>
      </c>
      <c r="B21" s="510" t="s">
        <v>232</v>
      </c>
      <c r="C21" s="511">
        <v>350.2</v>
      </c>
      <c r="D21" s="511">
        <v>297.7</v>
      </c>
      <c r="E21" s="511"/>
      <c r="F21" s="511"/>
      <c r="G21" s="511">
        <v>52.2</v>
      </c>
      <c r="H21" s="535"/>
      <c r="I21" s="536">
        <v>188.2</v>
      </c>
      <c r="J21" s="511">
        <v>160</v>
      </c>
      <c r="K21" s="511"/>
      <c r="L21" s="511"/>
      <c r="M21" s="511">
        <v>28.2</v>
      </c>
      <c r="N21" s="511"/>
      <c r="O21" s="519"/>
    </row>
    <row r="22" spans="1:15" ht="38.25">
      <c r="A22" s="82">
        <v>8</v>
      </c>
      <c r="B22" s="524" t="s">
        <v>233</v>
      </c>
      <c r="C22" s="525">
        <v>469.37</v>
      </c>
      <c r="D22" s="525">
        <v>399</v>
      </c>
      <c r="E22" s="525">
        <v>35</v>
      </c>
      <c r="F22" s="525"/>
      <c r="G22" s="525">
        <v>35</v>
      </c>
      <c r="H22" s="526"/>
      <c r="I22" s="537">
        <v>206.8</v>
      </c>
      <c r="J22" s="538">
        <v>171.7</v>
      </c>
      <c r="K22" s="538">
        <v>15.1</v>
      </c>
      <c r="L22" s="538"/>
      <c r="M22" s="538">
        <v>20</v>
      </c>
      <c r="N22" s="538"/>
      <c r="O22" s="523"/>
    </row>
    <row r="23" spans="1:15" ht="38.25">
      <c r="A23" s="82">
        <v>9</v>
      </c>
      <c r="B23" s="524" t="s">
        <v>234</v>
      </c>
      <c r="C23" s="539">
        <v>539</v>
      </c>
      <c r="D23" s="525">
        <v>440</v>
      </c>
      <c r="E23" s="525">
        <v>39</v>
      </c>
      <c r="F23" s="525"/>
      <c r="G23" s="525">
        <v>60</v>
      </c>
      <c r="H23" s="526"/>
      <c r="I23" s="537">
        <v>430.04</v>
      </c>
      <c r="J23" s="538">
        <v>340.53</v>
      </c>
      <c r="K23" s="538">
        <v>30.22</v>
      </c>
      <c r="L23" s="538"/>
      <c r="M23" s="538">
        <v>59.29</v>
      </c>
      <c r="N23" s="538"/>
      <c r="O23" s="523"/>
    </row>
    <row r="24" spans="1:15" ht="51">
      <c r="A24" s="82">
        <v>10</v>
      </c>
      <c r="B24" s="419" t="s">
        <v>582</v>
      </c>
      <c r="C24" s="520">
        <v>372</v>
      </c>
      <c r="D24" s="520">
        <v>316.2</v>
      </c>
      <c r="E24" s="520"/>
      <c r="F24" s="520"/>
      <c r="G24" s="540">
        <v>55.8</v>
      </c>
      <c r="H24" s="541"/>
      <c r="I24" s="528">
        <v>186</v>
      </c>
      <c r="J24" s="529">
        <v>186</v>
      </c>
      <c r="K24" s="529"/>
      <c r="L24" s="529"/>
      <c r="M24" s="529">
        <v>27.9</v>
      </c>
      <c r="N24" s="529"/>
      <c r="O24" s="523"/>
    </row>
    <row r="25" spans="1:15" ht="51">
      <c r="A25" s="82">
        <v>11</v>
      </c>
      <c r="B25" s="542" t="s">
        <v>583</v>
      </c>
      <c r="C25" s="529">
        <v>449.4</v>
      </c>
      <c r="D25" s="529">
        <v>339.1</v>
      </c>
      <c r="E25" s="529"/>
      <c r="F25" s="529"/>
      <c r="G25" s="529">
        <v>110.4</v>
      </c>
      <c r="H25" s="543"/>
      <c r="I25" s="528">
        <v>149.8</v>
      </c>
      <c r="J25" s="529">
        <v>112.9</v>
      </c>
      <c r="K25" s="529"/>
      <c r="L25" s="529"/>
      <c r="M25" s="544">
        <v>36.9</v>
      </c>
      <c r="N25" s="544"/>
      <c r="O25" s="545" t="s">
        <v>584</v>
      </c>
    </row>
    <row r="26" spans="1:15" ht="25.5">
      <c r="A26" s="82">
        <v>12</v>
      </c>
      <c r="B26" s="419" t="s">
        <v>447</v>
      </c>
      <c r="C26" s="520">
        <v>165.39</v>
      </c>
      <c r="D26" s="520">
        <v>132.31</v>
      </c>
      <c r="E26" s="520">
        <v>0</v>
      </c>
      <c r="F26" s="520"/>
      <c r="G26" s="540">
        <v>33.08</v>
      </c>
      <c r="H26" s="541"/>
      <c r="I26" s="546">
        <v>165.39</v>
      </c>
      <c r="J26" s="547">
        <v>132.3</v>
      </c>
      <c r="K26" s="547">
        <v>0</v>
      </c>
      <c r="L26" s="547"/>
      <c r="M26" s="547">
        <v>33.08</v>
      </c>
      <c r="N26" s="547"/>
      <c r="O26" s="548"/>
    </row>
    <row r="27" spans="1:15" ht="89.25">
      <c r="A27" s="82">
        <v>13</v>
      </c>
      <c r="B27" s="524" t="s">
        <v>655</v>
      </c>
      <c r="C27" s="549">
        <v>67.403</v>
      </c>
      <c r="D27" s="525">
        <v>45.84</v>
      </c>
      <c r="E27" s="525">
        <v>8.09</v>
      </c>
      <c r="F27" s="525"/>
      <c r="G27" s="539">
        <v>13.48</v>
      </c>
      <c r="H27" s="550"/>
      <c r="I27" s="537">
        <v>40.93</v>
      </c>
      <c r="J27" s="538">
        <v>25.84</v>
      </c>
      <c r="K27" s="538">
        <v>8.09</v>
      </c>
      <c r="L27" s="538"/>
      <c r="M27" s="551">
        <v>7</v>
      </c>
      <c r="N27" s="551"/>
      <c r="O27" s="552" t="s">
        <v>656</v>
      </c>
    </row>
    <row r="28" spans="1:15" ht="89.25">
      <c r="A28" s="82">
        <v>14</v>
      </c>
      <c r="B28" s="524" t="s">
        <v>657</v>
      </c>
      <c r="C28" s="525">
        <v>145.14</v>
      </c>
      <c r="D28" s="525">
        <v>98.52</v>
      </c>
      <c r="E28" s="525">
        <v>17.4</v>
      </c>
      <c r="F28" s="525"/>
      <c r="G28" s="539">
        <v>29.23</v>
      </c>
      <c r="H28" s="550"/>
      <c r="I28" s="537">
        <v>127.63</v>
      </c>
      <c r="J28" s="551">
        <v>90</v>
      </c>
      <c r="K28" s="538">
        <v>17.4</v>
      </c>
      <c r="L28" s="538"/>
      <c r="M28" s="538">
        <v>20.23</v>
      </c>
      <c r="N28" s="538"/>
      <c r="O28" s="552" t="s">
        <v>656</v>
      </c>
    </row>
    <row r="29" spans="1:15" ht="102">
      <c r="A29" s="82">
        <v>15</v>
      </c>
      <c r="B29" s="542" t="s">
        <v>448</v>
      </c>
      <c r="C29" s="553">
        <v>56.1</v>
      </c>
      <c r="D29" s="529">
        <v>47.7</v>
      </c>
      <c r="E29" s="529"/>
      <c r="F29" s="529"/>
      <c r="G29" s="529">
        <v>8.4</v>
      </c>
      <c r="H29" s="543"/>
      <c r="I29" s="528">
        <v>51.2</v>
      </c>
      <c r="J29" s="529">
        <v>43.5</v>
      </c>
      <c r="K29" s="529"/>
      <c r="L29" s="529"/>
      <c r="M29" s="529">
        <v>7.7</v>
      </c>
      <c r="N29" s="529"/>
      <c r="O29" s="452"/>
    </row>
    <row r="30" spans="1:15" ht="51">
      <c r="A30" s="82">
        <v>16</v>
      </c>
      <c r="B30" s="419" t="s">
        <v>470</v>
      </c>
      <c r="C30" s="554">
        <v>435.4</v>
      </c>
      <c r="D30" s="555">
        <v>370</v>
      </c>
      <c r="E30" s="555">
        <v>0</v>
      </c>
      <c r="F30" s="555">
        <v>0</v>
      </c>
      <c r="G30" s="555">
        <v>65.3</v>
      </c>
      <c r="H30" s="556"/>
      <c r="I30" s="557">
        <v>429</v>
      </c>
      <c r="J30" s="555">
        <v>364.6</v>
      </c>
      <c r="K30" s="555">
        <v>0</v>
      </c>
      <c r="L30" s="555">
        <v>0</v>
      </c>
      <c r="M30" s="555">
        <v>64.4</v>
      </c>
      <c r="N30" s="555"/>
      <c r="O30" s="558"/>
    </row>
    <row r="31" spans="1:15" ht="63.75">
      <c r="A31" s="82">
        <v>17</v>
      </c>
      <c r="B31" s="419" t="s">
        <v>471</v>
      </c>
      <c r="C31" s="540">
        <v>237.3</v>
      </c>
      <c r="D31" s="520">
        <v>201.7</v>
      </c>
      <c r="E31" s="520">
        <v>17.8</v>
      </c>
      <c r="F31" s="520"/>
      <c r="G31" s="520">
        <v>17.8</v>
      </c>
      <c r="H31" s="521"/>
      <c r="I31" s="522">
        <v>179</v>
      </c>
      <c r="J31" s="520">
        <v>152.2</v>
      </c>
      <c r="K31" s="520">
        <v>13.4</v>
      </c>
      <c r="L31" s="520"/>
      <c r="M31" s="520">
        <v>13.4</v>
      </c>
      <c r="N31" s="520"/>
      <c r="O31" s="523" t="s">
        <v>585</v>
      </c>
    </row>
    <row r="32" spans="1:15" ht="51">
      <c r="A32" s="82">
        <v>18</v>
      </c>
      <c r="B32" s="542" t="s">
        <v>472</v>
      </c>
      <c r="C32" s="553">
        <v>199.5</v>
      </c>
      <c r="D32" s="529">
        <v>133.7</v>
      </c>
      <c r="E32" s="529">
        <v>11.8</v>
      </c>
      <c r="F32" s="529"/>
      <c r="G32" s="529">
        <v>17</v>
      </c>
      <c r="H32" s="543">
        <v>37</v>
      </c>
      <c r="I32" s="528">
        <v>129.7</v>
      </c>
      <c r="J32" s="529">
        <v>84.8</v>
      </c>
      <c r="K32" s="529">
        <v>7.5</v>
      </c>
      <c r="L32" s="529"/>
      <c r="M32" s="529">
        <v>10.8</v>
      </c>
      <c r="N32" s="529">
        <v>26.6</v>
      </c>
      <c r="O32" s="452"/>
    </row>
    <row r="33" spans="1:15" ht="25.5">
      <c r="A33" s="82">
        <v>19</v>
      </c>
      <c r="B33" s="419" t="s">
        <v>586</v>
      </c>
      <c r="C33" s="520">
        <v>141.76</v>
      </c>
      <c r="D33" s="520">
        <v>120.5</v>
      </c>
      <c r="E33" s="520"/>
      <c r="F33" s="520"/>
      <c r="G33" s="520">
        <v>21.2</v>
      </c>
      <c r="H33" s="521"/>
      <c r="I33" s="522">
        <v>141.52</v>
      </c>
      <c r="J33" s="520">
        <v>120.292</v>
      </c>
      <c r="K33" s="520">
        <v>10.614</v>
      </c>
      <c r="L33" s="520"/>
      <c r="M33" s="520">
        <v>10.614</v>
      </c>
      <c r="N33" s="520"/>
      <c r="O33" s="523"/>
    </row>
    <row r="34" spans="1:15" ht="102">
      <c r="A34" s="82">
        <v>20</v>
      </c>
      <c r="B34" s="419" t="s">
        <v>587</v>
      </c>
      <c r="C34" s="520">
        <v>6.8</v>
      </c>
      <c r="D34" s="520">
        <v>5.79</v>
      </c>
      <c r="E34" s="520">
        <v>0.5</v>
      </c>
      <c r="F34" s="520"/>
      <c r="G34" s="520">
        <v>0.5</v>
      </c>
      <c r="H34" s="521"/>
      <c r="I34" s="559">
        <v>6.8</v>
      </c>
      <c r="J34" s="520">
        <v>5.79</v>
      </c>
      <c r="K34" s="520">
        <v>0.5</v>
      </c>
      <c r="L34" s="560"/>
      <c r="M34" s="560">
        <v>0.5</v>
      </c>
      <c r="N34" s="560"/>
      <c r="O34" s="523"/>
    </row>
    <row r="35" spans="1:15" ht="51">
      <c r="A35" s="82">
        <v>21</v>
      </c>
      <c r="B35" s="419" t="s">
        <v>588</v>
      </c>
      <c r="C35" s="520">
        <v>5</v>
      </c>
      <c r="D35" s="520">
        <v>4</v>
      </c>
      <c r="E35" s="520">
        <v>0.5</v>
      </c>
      <c r="F35" s="520"/>
      <c r="G35" s="520">
        <v>0.5</v>
      </c>
      <c r="H35" s="521"/>
      <c r="I35" s="559">
        <v>5</v>
      </c>
      <c r="J35" s="520">
        <v>4</v>
      </c>
      <c r="K35" s="520">
        <v>0.5</v>
      </c>
      <c r="L35" s="560"/>
      <c r="M35" s="520">
        <v>0.5</v>
      </c>
      <c r="N35" s="520"/>
      <c r="O35" s="523"/>
    </row>
    <row r="36" spans="1:15" ht="76.5">
      <c r="A36" s="82">
        <v>22</v>
      </c>
      <c r="B36" s="419" t="s">
        <v>589</v>
      </c>
      <c r="C36" s="520">
        <v>318</v>
      </c>
      <c r="D36" s="520">
        <v>229</v>
      </c>
      <c r="E36" s="520">
        <v>20</v>
      </c>
      <c r="F36" s="520"/>
      <c r="G36" s="520">
        <v>20</v>
      </c>
      <c r="H36" s="521">
        <v>70</v>
      </c>
      <c r="I36" s="522">
        <v>269</v>
      </c>
      <c r="J36" s="520">
        <v>188</v>
      </c>
      <c r="K36" s="520">
        <v>16</v>
      </c>
      <c r="L36" s="520"/>
      <c r="M36" s="520">
        <v>16</v>
      </c>
      <c r="N36" s="520">
        <v>49</v>
      </c>
      <c r="O36" s="523"/>
    </row>
    <row r="37" spans="1:15" ht="38.25">
      <c r="A37" s="82">
        <v>23</v>
      </c>
      <c r="B37" s="542" t="s">
        <v>473</v>
      </c>
      <c r="C37" s="553">
        <v>135.8</v>
      </c>
      <c r="D37" s="529">
        <v>98.8</v>
      </c>
      <c r="E37" s="529"/>
      <c r="F37" s="529"/>
      <c r="G37" s="529">
        <v>37</v>
      </c>
      <c r="H37" s="543"/>
      <c r="I37" s="528">
        <v>5.3</v>
      </c>
      <c r="J37" s="529">
        <v>4.2</v>
      </c>
      <c r="K37" s="529"/>
      <c r="L37" s="529"/>
      <c r="M37" s="529">
        <v>1.1</v>
      </c>
      <c r="N37" s="529"/>
      <c r="O37" s="452"/>
    </row>
    <row r="38" spans="1:15" ht="51">
      <c r="A38" s="82">
        <v>24</v>
      </c>
      <c r="B38" s="419" t="s">
        <v>590</v>
      </c>
      <c r="C38" s="540">
        <v>3494.5</v>
      </c>
      <c r="D38" s="520">
        <v>1859.7</v>
      </c>
      <c r="E38" s="520"/>
      <c r="F38" s="520">
        <v>1634.7</v>
      </c>
      <c r="G38" s="520"/>
      <c r="H38" s="521"/>
      <c r="I38" s="522"/>
      <c r="J38" s="520"/>
      <c r="K38" s="520"/>
      <c r="L38" s="520"/>
      <c r="M38" s="520"/>
      <c r="N38" s="520"/>
      <c r="O38" s="523" t="s">
        <v>658</v>
      </c>
    </row>
    <row r="39" spans="1:15" ht="89.25">
      <c r="A39" s="82">
        <v>25</v>
      </c>
      <c r="B39" s="420" t="s">
        <v>591</v>
      </c>
      <c r="C39" s="421">
        <v>1280.5</v>
      </c>
      <c r="D39" s="421">
        <v>286.9</v>
      </c>
      <c r="E39" s="421">
        <v>780</v>
      </c>
      <c r="F39" s="421"/>
      <c r="G39" s="421">
        <v>213.6</v>
      </c>
      <c r="H39" s="458"/>
      <c r="I39" s="561">
        <v>348.92</v>
      </c>
      <c r="J39" s="562">
        <v>175.32</v>
      </c>
      <c r="K39" s="562"/>
      <c r="L39" s="562"/>
      <c r="M39" s="562">
        <v>173.6</v>
      </c>
      <c r="N39" s="562"/>
      <c r="O39" s="459"/>
    </row>
    <row r="40" spans="1:15" ht="153.75" thickBot="1">
      <c r="A40" s="78">
        <v>26</v>
      </c>
      <c r="B40" s="460" t="s">
        <v>592</v>
      </c>
      <c r="C40" s="460">
        <v>521.8</v>
      </c>
      <c r="D40" s="460">
        <v>443.6</v>
      </c>
      <c r="E40" s="460">
        <v>39.1</v>
      </c>
      <c r="F40" s="460"/>
      <c r="G40" s="460">
        <v>39.1</v>
      </c>
      <c r="H40" s="461"/>
      <c r="I40" s="563">
        <v>0.7</v>
      </c>
      <c r="J40" s="564">
        <v>0.5</v>
      </c>
      <c r="K40" s="564">
        <v>0.1</v>
      </c>
      <c r="L40" s="564"/>
      <c r="M40" s="564">
        <v>0.1</v>
      </c>
      <c r="N40" s="564"/>
      <c r="O40" s="462"/>
    </row>
    <row r="41" spans="1:15" ht="13.5" thickBot="1">
      <c r="A41" s="422">
        <v>27</v>
      </c>
      <c r="B41" s="963" t="s">
        <v>593</v>
      </c>
      <c r="C41" s="963"/>
      <c r="D41" s="963"/>
      <c r="E41" s="963"/>
      <c r="F41" s="963"/>
      <c r="G41" s="963"/>
      <c r="H41" s="565"/>
      <c r="I41" s="566">
        <f aca="true" t="shared" si="0" ref="I41:N41">SUM(I21:I40)</f>
        <v>3060.93</v>
      </c>
      <c r="J41" s="566">
        <f t="shared" si="0"/>
        <v>2362.4719999999998</v>
      </c>
      <c r="K41" s="566">
        <f t="shared" si="0"/>
        <v>119.424</v>
      </c>
      <c r="L41" s="566">
        <f t="shared" si="0"/>
        <v>0</v>
      </c>
      <c r="M41" s="567">
        <f t="shared" si="0"/>
        <v>531.314</v>
      </c>
      <c r="N41" s="567">
        <f t="shared" si="0"/>
        <v>75.6</v>
      </c>
      <c r="O41" s="568"/>
    </row>
    <row r="42" spans="1:15" ht="16.5" thickBot="1">
      <c r="A42" s="463">
        <v>28</v>
      </c>
      <c r="B42" s="964" t="s">
        <v>474</v>
      </c>
      <c r="C42" s="964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5"/>
    </row>
    <row r="43" spans="1:15" ht="63.75">
      <c r="A43" s="449">
        <v>29</v>
      </c>
      <c r="B43" s="569" t="s">
        <v>594</v>
      </c>
      <c r="C43" s="570">
        <v>94.5</v>
      </c>
      <c r="D43" s="571">
        <v>80.4</v>
      </c>
      <c r="E43" s="572">
        <v>7.1</v>
      </c>
      <c r="F43" s="572"/>
      <c r="G43" s="571">
        <v>7.1</v>
      </c>
      <c r="H43" s="573"/>
      <c r="I43" s="574">
        <v>54.4</v>
      </c>
      <c r="J43" s="570">
        <v>46.2</v>
      </c>
      <c r="K43" s="570"/>
      <c r="L43" s="570"/>
      <c r="M43" s="570">
        <v>8.2</v>
      </c>
      <c r="N43" s="575"/>
      <c r="O43" s="576"/>
    </row>
    <row r="44" spans="1:15" ht="63.75">
      <c r="A44" s="82">
        <v>30</v>
      </c>
      <c r="B44" s="577" t="s">
        <v>595</v>
      </c>
      <c r="C44" s="578">
        <v>98.5</v>
      </c>
      <c r="D44" s="578">
        <v>83.73</v>
      </c>
      <c r="E44" s="578">
        <v>7.38</v>
      </c>
      <c r="F44" s="579"/>
      <c r="G44" s="578">
        <v>7.39</v>
      </c>
      <c r="H44" s="580"/>
      <c r="I44" s="581">
        <v>95.8</v>
      </c>
      <c r="J44" s="582">
        <v>22.1</v>
      </c>
      <c r="K44" s="582">
        <v>2</v>
      </c>
      <c r="L44" s="582"/>
      <c r="M44" s="582">
        <v>71.7</v>
      </c>
      <c r="N44" s="582"/>
      <c r="O44" s="583" t="s">
        <v>596</v>
      </c>
    </row>
    <row r="45" spans="1:15" ht="89.25">
      <c r="A45" s="82">
        <v>31</v>
      </c>
      <c r="B45" s="584" t="s">
        <v>475</v>
      </c>
      <c r="C45" s="584">
        <v>132</v>
      </c>
      <c r="D45" s="553">
        <v>111</v>
      </c>
      <c r="E45" s="553">
        <v>10</v>
      </c>
      <c r="F45" s="553"/>
      <c r="G45" s="553">
        <v>10</v>
      </c>
      <c r="H45" s="585"/>
      <c r="I45" s="586">
        <v>104.3</v>
      </c>
      <c r="J45" s="584">
        <v>88.6</v>
      </c>
      <c r="K45" s="584"/>
      <c r="L45" s="584"/>
      <c r="M45" s="584">
        <v>102.3</v>
      </c>
      <c r="N45" s="587"/>
      <c r="O45" s="588" t="s">
        <v>597</v>
      </c>
    </row>
    <row r="46" spans="1:15" ht="76.5">
      <c r="A46" s="82">
        <v>32</v>
      </c>
      <c r="B46" s="589" t="s">
        <v>598</v>
      </c>
      <c r="C46" s="590">
        <v>88.1</v>
      </c>
      <c r="D46" s="590">
        <v>74.9</v>
      </c>
      <c r="E46" s="553">
        <v>6.6</v>
      </c>
      <c r="F46" s="553"/>
      <c r="G46" s="590">
        <v>6.6</v>
      </c>
      <c r="H46" s="591"/>
      <c r="I46" s="592">
        <v>35.3</v>
      </c>
      <c r="J46" s="590">
        <v>30</v>
      </c>
      <c r="K46" s="590">
        <v>2.65</v>
      </c>
      <c r="L46" s="590"/>
      <c r="M46" s="590">
        <v>2.65</v>
      </c>
      <c r="N46" s="593"/>
      <c r="O46" s="594" t="s">
        <v>599</v>
      </c>
    </row>
    <row r="47" spans="1:15" ht="25.5">
      <c r="A47" s="82">
        <v>33</v>
      </c>
      <c r="B47" s="589" t="s">
        <v>476</v>
      </c>
      <c r="C47" s="590">
        <v>79.2</v>
      </c>
      <c r="D47" s="590">
        <v>67.32</v>
      </c>
      <c r="E47" s="595"/>
      <c r="F47" s="595"/>
      <c r="G47" s="590">
        <v>11.88</v>
      </c>
      <c r="H47" s="591"/>
      <c r="I47" s="592">
        <v>37.64</v>
      </c>
      <c r="J47" s="590" t="s">
        <v>659</v>
      </c>
      <c r="K47" s="590"/>
      <c r="L47" s="590"/>
      <c r="M47" s="590">
        <v>5.65</v>
      </c>
      <c r="N47" s="590"/>
      <c r="O47" s="596"/>
    </row>
    <row r="48" spans="1:15" ht="76.5">
      <c r="A48" s="82">
        <v>34</v>
      </c>
      <c r="B48" s="584" t="s">
        <v>600</v>
      </c>
      <c r="C48" s="597">
        <v>140.9</v>
      </c>
      <c r="D48" s="553">
        <v>119.7</v>
      </c>
      <c r="E48" s="553">
        <v>10.6</v>
      </c>
      <c r="F48" s="584"/>
      <c r="G48" s="584">
        <v>10.6</v>
      </c>
      <c r="H48" s="594"/>
      <c r="I48" s="598">
        <v>31.6</v>
      </c>
      <c r="J48" s="599">
        <v>26.86</v>
      </c>
      <c r="K48" s="599">
        <v>2.37</v>
      </c>
      <c r="L48" s="599"/>
      <c r="M48" s="599">
        <v>2.37</v>
      </c>
      <c r="N48" s="599"/>
      <c r="O48" s="594" t="s">
        <v>601</v>
      </c>
    </row>
    <row r="49" spans="1:15" ht="127.5">
      <c r="A49" s="82">
        <v>35</v>
      </c>
      <c r="B49" s="584" t="s">
        <v>660</v>
      </c>
      <c r="C49" s="597">
        <v>20.28</v>
      </c>
      <c r="D49" s="553">
        <v>20.28</v>
      </c>
      <c r="E49" s="553"/>
      <c r="F49" s="584"/>
      <c r="G49" s="584"/>
      <c r="H49" s="594"/>
      <c r="I49" s="598">
        <v>17.06</v>
      </c>
      <c r="J49" s="599">
        <v>17.06</v>
      </c>
      <c r="K49" s="599"/>
      <c r="L49" s="599"/>
      <c r="M49" s="599">
        <v>3.22</v>
      </c>
      <c r="N49" s="599"/>
      <c r="O49" s="594" t="s">
        <v>661</v>
      </c>
    </row>
    <row r="50" spans="1:15" ht="127.5">
      <c r="A50" s="82">
        <v>36</v>
      </c>
      <c r="B50" s="600" t="s">
        <v>602</v>
      </c>
      <c r="C50" s="601">
        <v>136.07</v>
      </c>
      <c r="D50" s="602">
        <v>122.46</v>
      </c>
      <c r="E50" s="602"/>
      <c r="F50" s="600"/>
      <c r="G50" s="600">
        <v>13.61</v>
      </c>
      <c r="H50" s="603"/>
      <c r="I50" s="604">
        <v>106.73</v>
      </c>
      <c r="J50" s="605">
        <v>96.06</v>
      </c>
      <c r="K50" s="605"/>
      <c r="L50" s="605"/>
      <c r="M50" s="605">
        <v>10.67</v>
      </c>
      <c r="N50" s="605"/>
      <c r="O50" s="603"/>
    </row>
    <row r="51" spans="1:15" ht="63.75">
      <c r="A51" s="82">
        <v>37</v>
      </c>
      <c r="B51" s="584" t="s">
        <v>603</v>
      </c>
      <c r="C51" s="553">
        <v>433</v>
      </c>
      <c r="D51" s="553">
        <v>368.2</v>
      </c>
      <c r="E51" s="553">
        <v>65</v>
      </c>
      <c r="F51" s="584"/>
      <c r="G51" s="584"/>
      <c r="H51" s="594"/>
      <c r="I51" s="598">
        <v>144</v>
      </c>
      <c r="J51" s="599">
        <v>123</v>
      </c>
      <c r="K51" s="599">
        <v>21</v>
      </c>
      <c r="L51" s="599"/>
      <c r="M51" s="599"/>
      <c r="N51" s="599"/>
      <c r="O51" s="594" t="s">
        <v>604</v>
      </c>
    </row>
    <row r="52" spans="1:15" ht="78.75">
      <c r="A52" s="82">
        <v>38</v>
      </c>
      <c r="B52" s="584" t="s">
        <v>605</v>
      </c>
      <c r="C52" s="553">
        <v>205</v>
      </c>
      <c r="D52" s="553">
        <v>157</v>
      </c>
      <c r="E52" s="553"/>
      <c r="F52" s="553"/>
      <c r="G52" s="553">
        <v>58</v>
      </c>
      <c r="H52" s="583"/>
      <c r="I52" s="586"/>
      <c r="J52" s="553"/>
      <c r="K52" s="553"/>
      <c r="L52" s="553"/>
      <c r="M52" s="553"/>
      <c r="N52" s="553"/>
      <c r="O52" s="606" t="s">
        <v>662</v>
      </c>
    </row>
    <row r="53" spans="1:15" ht="78.75">
      <c r="A53" s="82">
        <v>39</v>
      </c>
      <c r="B53" s="584" t="s">
        <v>606</v>
      </c>
      <c r="C53" s="553">
        <v>109</v>
      </c>
      <c r="D53" s="553">
        <v>84</v>
      </c>
      <c r="E53" s="553"/>
      <c r="F53" s="553"/>
      <c r="G53" s="553">
        <v>25</v>
      </c>
      <c r="H53" s="583"/>
      <c r="I53" s="586"/>
      <c r="J53" s="553"/>
      <c r="K53" s="553"/>
      <c r="L53" s="553"/>
      <c r="M53" s="553"/>
      <c r="N53" s="553"/>
      <c r="O53" s="606" t="s">
        <v>662</v>
      </c>
    </row>
    <row r="54" spans="1:15" ht="78.75">
      <c r="A54" s="82">
        <v>40</v>
      </c>
      <c r="B54" s="584" t="s">
        <v>607</v>
      </c>
      <c r="C54" s="553">
        <v>83</v>
      </c>
      <c r="D54" s="553">
        <v>63</v>
      </c>
      <c r="E54" s="553"/>
      <c r="F54" s="553"/>
      <c r="G54" s="553">
        <v>20</v>
      </c>
      <c r="H54" s="583"/>
      <c r="I54" s="586"/>
      <c r="J54" s="553"/>
      <c r="K54" s="553"/>
      <c r="L54" s="553"/>
      <c r="M54" s="553"/>
      <c r="N54" s="553"/>
      <c r="O54" s="606" t="s">
        <v>662</v>
      </c>
    </row>
    <row r="55" spans="1:15" ht="63.75">
      <c r="A55" s="82">
        <v>41</v>
      </c>
      <c r="B55" s="584" t="s">
        <v>608</v>
      </c>
      <c r="C55" s="553"/>
      <c r="D55" s="553"/>
      <c r="E55" s="553"/>
      <c r="F55" s="553"/>
      <c r="G55" s="553"/>
      <c r="H55" s="583"/>
      <c r="I55" s="586">
        <v>45.2</v>
      </c>
      <c r="J55" s="553">
        <v>36.2</v>
      </c>
      <c r="K55" s="553"/>
      <c r="L55" s="553"/>
      <c r="M55" s="553">
        <v>9</v>
      </c>
      <c r="N55" s="553"/>
      <c r="O55" s="583"/>
    </row>
    <row r="56" spans="1:15" ht="153">
      <c r="A56" s="82">
        <v>42</v>
      </c>
      <c r="B56" s="607" t="s">
        <v>663</v>
      </c>
      <c r="C56" s="553">
        <v>150</v>
      </c>
      <c r="D56" s="553">
        <v>118.5</v>
      </c>
      <c r="E56" s="553"/>
      <c r="F56" s="553"/>
      <c r="G56" s="553">
        <v>31.5</v>
      </c>
      <c r="H56" s="608"/>
      <c r="I56" s="598">
        <v>52.5</v>
      </c>
      <c r="J56" s="609">
        <v>41.5</v>
      </c>
      <c r="K56" s="609"/>
      <c r="L56" s="609"/>
      <c r="M56" s="609">
        <v>11</v>
      </c>
      <c r="N56" s="609"/>
      <c r="O56" s="608" t="s">
        <v>664</v>
      </c>
    </row>
    <row r="57" spans="1:15" ht="153">
      <c r="A57" s="82">
        <v>43</v>
      </c>
      <c r="B57" s="584" t="s">
        <v>665</v>
      </c>
      <c r="C57" s="553">
        <v>137</v>
      </c>
      <c r="D57" s="553">
        <v>108.23</v>
      </c>
      <c r="E57" s="553"/>
      <c r="F57" s="553"/>
      <c r="G57" s="553">
        <v>28.77</v>
      </c>
      <c r="H57" s="608"/>
      <c r="I57" s="598">
        <v>47.9</v>
      </c>
      <c r="J57" s="609">
        <v>37.9</v>
      </c>
      <c r="K57" s="609"/>
      <c r="L57" s="609"/>
      <c r="M57" s="609">
        <v>10</v>
      </c>
      <c r="N57" s="609"/>
      <c r="O57" s="608" t="s">
        <v>666</v>
      </c>
    </row>
    <row r="58" spans="1:15" ht="140.25">
      <c r="A58" s="82">
        <v>44</v>
      </c>
      <c r="B58" s="584" t="s">
        <v>667</v>
      </c>
      <c r="C58" s="553">
        <v>118.2</v>
      </c>
      <c r="D58" s="553">
        <v>112.3</v>
      </c>
      <c r="E58" s="553"/>
      <c r="F58" s="553"/>
      <c r="G58" s="553">
        <v>5.9</v>
      </c>
      <c r="H58" s="608"/>
      <c r="I58" s="598">
        <v>44.3</v>
      </c>
      <c r="J58" s="609">
        <v>42.1</v>
      </c>
      <c r="K58" s="609"/>
      <c r="L58" s="609"/>
      <c r="M58" s="609">
        <v>2.2</v>
      </c>
      <c r="N58" s="609"/>
      <c r="O58" s="523" t="s">
        <v>668</v>
      </c>
    </row>
    <row r="59" spans="1:15" ht="89.25">
      <c r="A59" s="82">
        <v>45</v>
      </c>
      <c r="B59" s="553" t="s">
        <v>670</v>
      </c>
      <c r="C59" s="610">
        <v>54.04975</v>
      </c>
      <c r="D59" s="610">
        <v>35.73537</v>
      </c>
      <c r="E59" s="610"/>
      <c r="F59" s="610"/>
      <c r="G59" s="610">
        <v>8.93385</v>
      </c>
      <c r="H59" s="610">
        <v>9.38053</v>
      </c>
      <c r="I59" s="610">
        <v>54.04975</v>
      </c>
      <c r="J59" s="610">
        <v>35.73537</v>
      </c>
      <c r="K59" s="610"/>
      <c r="L59" s="610"/>
      <c r="M59" s="610">
        <v>8.93385</v>
      </c>
      <c r="N59" s="610">
        <v>9.38053</v>
      </c>
      <c r="O59" s="553"/>
    </row>
    <row r="60" spans="1:15" ht="12.75">
      <c r="A60" s="82">
        <v>46</v>
      </c>
      <c r="B60" s="966" t="s">
        <v>609</v>
      </c>
      <c r="C60" s="966"/>
      <c r="D60" s="966"/>
      <c r="E60" s="966"/>
      <c r="F60" s="966"/>
      <c r="G60" s="967"/>
      <c r="H60" s="611"/>
      <c r="I60" s="612">
        <f aca="true" t="shared" si="1" ref="I60:N60">SUM(I43:I59)</f>
        <v>870.77975</v>
      </c>
      <c r="J60" s="612">
        <f t="shared" si="1"/>
        <v>643.3153699999999</v>
      </c>
      <c r="K60" s="612">
        <f t="shared" si="1"/>
        <v>28.02</v>
      </c>
      <c r="L60" s="612">
        <f t="shared" si="1"/>
        <v>0</v>
      </c>
      <c r="M60" s="612">
        <f t="shared" si="1"/>
        <v>247.89385</v>
      </c>
      <c r="N60" s="612">
        <f t="shared" si="1"/>
        <v>9.38053</v>
      </c>
      <c r="O60" s="613"/>
    </row>
    <row r="61" spans="1:15" ht="13.5" thickBot="1">
      <c r="A61" s="78">
        <v>47</v>
      </c>
      <c r="B61" s="953" t="s">
        <v>164</v>
      </c>
      <c r="C61" s="953"/>
      <c r="D61" s="953"/>
      <c r="E61" s="953"/>
      <c r="F61" s="953"/>
      <c r="G61" s="954"/>
      <c r="H61" s="614"/>
      <c r="I61" s="615">
        <f aca="true" t="shared" si="2" ref="I61:N61">I60+I41+I20</f>
        <v>4558.67975</v>
      </c>
      <c r="J61" s="616">
        <f t="shared" si="2"/>
        <v>3127.7873699999996</v>
      </c>
      <c r="K61" s="616">
        <f t="shared" si="2"/>
        <v>488.474</v>
      </c>
      <c r="L61" s="616">
        <f t="shared" si="2"/>
        <v>0</v>
      </c>
      <c r="M61" s="616">
        <f t="shared" si="2"/>
        <v>943.1478500000001</v>
      </c>
      <c r="N61" s="616">
        <f t="shared" si="2"/>
        <v>84.98052999999999</v>
      </c>
      <c r="O61" s="617"/>
    </row>
  </sheetData>
  <sheetProtection/>
  <mergeCells count="18">
    <mergeCell ref="B8:G9"/>
    <mergeCell ref="A12:A14"/>
    <mergeCell ref="B12:B14"/>
    <mergeCell ref="C12:C14"/>
    <mergeCell ref="D12:H12"/>
    <mergeCell ref="I12:N12"/>
    <mergeCell ref="D13:D14"/>
    <mergeCell ref="E13:E14"/>
    <mergeCell ref="F13:F14"/>
    <mergeCell ref="G13:G14"/>
    <mergeCell ref="B61:G61"/>
    <mergeCell ref="M13:N13"/>
    <mergeCell ref="H13:H14"/>
    <mergeCell ref="O13:O14"/>
    <mergeCell ref="B20:G20"/>
    <mergeCell ref="B41:G41"/>
    <mergeCell ref="B42:O42"/>
    <mergeCell ref="B60:G60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2019-02-22T11:33:38Z</cp:lastPrinted>
  <dcterms:created xsi:type="dcterms:W3CDTF">2013-02-05T08:01:03Z</dcterms:created>
  <dcterms:modified xsi:type="dcterms:W3CDTF">2019-02-22T11:34:20Z</dcterms:modified>
  <cp:category/>
  <cp:version/>
  <cp:contentType/>
  <cp:contentStatus/>
</cp:coreProperties>
</file>